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mannT1\Downloads\"/>
    </mc:Choice>
  </mc:AlternateContent>
  <bookViews>
    <workbookView xWindow="0" yWindow="0" windowWidth="23040" windowHeight="10464" activeTab="1"/>
  </bookViews>
  <sheets>
    <sheet name="Fördergeldrechner" sheetId="2" r:id="rId1"/>
    <sheet name="Hintergrunddaten" sheetId="1" r:id="rId2"/>
    <sheet name="Kommentare" sheetId="3" r:id="rId3"/>
  </sheets>
  <definedNames>
    <definedName name="_xlnm.Print_Area" localSheetId="0">Fördergeldrechner!$A$1:$D$37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  <c r="A54" i="1"/>
  <c r="A53" i="1"/>
  <c r="A52" i="1"/>
  <c r="C66" i="1"/>
  <c r="A48" i="1"/>
  <c r="A37" i="1" l="1"/>
  <c r="A36" i="1"/>
  <c r="B15" i="2"/>
  <c r="B19" i="2" s="1"/>
  <c r="B66" i="1"/>
  <c r="A70" i="1"/>
  <c r="A69" i="1"/>
  <c r="A68" i="1"/>
  <c r="B64" i="1"/>
  <c r="B63" i="1"/>
  <c r="B62" i="1"/>
  <c r="B13" i="2"/>
  <c r="B9" i="2"/>
  <c r="B7" i="2"/>
  <c r="C68" i="1" l="1"/>
  <c r="C69" i="1"/>
  <c r="C70" i="1"/>
  <c r="A28" i="1"/>
  <c r="B61" i="1" s="1"/>
  <c r="B22" i="1"/>
  <c r="B23" i="1" l="1"/>
  <c r="B24" i="1" s="1"/>
  <c r="B69" i="1"/>
  <c r="B73" i="1" s="1"/>
  <c r="B68" i="1"/>
  <c r="B72" i="1" s="1"/>
  <c r="B70" i="1"/>
  <c r="B74" i="1" s="1"/>
  <c r="B45" i="1"/>
  <c r="C45" i="1" s="1"/>
  <c r="C19" i="1"/>
  <c r="A32" i="1"/>
  <c r="B11" i="2" s="1"/>
  <c r="B35" i="2" s="1"/>
  <c r="A33" i="1"/>
  <c r="A34" i="1"/>
  <c r="C34" i="1" s="1"/>
  <c r="A35" i="1"/>
  <c r="A31" i="1"/>
  <c r="A30" i="1"/>
  <c r="A29" i="1"/>
  <c r="B36" i="2" l="1"/>
  <c r="B37" i="1"/>
  <c r="B29" i="2"/>
  <c r="C37" i="1"/>
  <c r="B24" i="2"/>
  <c r="C24" i="2"/>
  <c r="C29" i="1"/>
  <c r="B29" i="1"/>
  <c r="C31" i="1"/>
  <c r="B31" i="1"/>
  <c r="C33" i="1"/>
  <c r="B33" i="1"/>
  <c r="C32" i="1"/>
  <c r="B32" i="1"/>
  <c r="C30" i="1"/>
  <c r="B30" i="1"/>
  <c r="B34" i="1"/>
  <c r="B35" i="1"/>
  <c r="C35" i="1"/>
  <c r="B25" i="2" l="1"/>
  <c r="C38" i="1"/>
  <c r="B33" i="2" s="1"/>
  <c r="B30" i="2"/>
  <c r="B39" i="1"/>
  <c r="B38" i="1"/>
  <c r="B22" i="2" l="1"/>
  <c r="C22" i="2" s="1"/>
  <c r="B27" i="2"/>
  <c r="B32" i="2" s="1"/>
  <c r="B23" i="2"/>
  <c r="B34" i="2" s="1"/>
  <c r="C23" i="2" l="1"/>
  <c r="C39" i="1" l="1"/>
  <c r="C25" i="2"/>
</calcChain>
</file>

<file path=xl/sharedStrings.xml><?xml version="1.0" encoding="utf-8"?>
<sst xmlns="http://schemas.openxmlformats.org/spreadsheetml/2006/main" count="65" uniqueCount="63">
  <si>
    <t>Spalte1</t>
  </si>
  <si>
    <t>Bitte wählen:</t>
  </si>
  <si>
    <t>Minergie oder Minergie-A</t>
  </si>
  <si>
    <t>Minergie-P</t>
  </si>
  <si>
    <t>Zusatzbeitrag "Eco"</t>
  </si>
  <si>
    <t>Wärmedämmung</t>
  </si>
  <si>
    <t>Luft/Wasser-Wärmepumpen</t>
  </si>
  <si>
    <t>Sole/Wasser-, Wasser/Wasser-Wärmepumpen</t>
  </si>
  <si>
    <t>Stückholzfeuerungen, Pelletfeuerungen mit Tagesbehälter</t>
  </si>
  <si>
    <t>Automatische Holzfeuerungen</t>
  </si>
  <si>
    <t>Thermische Solaranlagen</t>
  </si>
  <si>
    <t>Anschluss an ein Wärmenetz</t>
  </si>
  <si>
    <t>Kanton &lt; 15kw</t>
  </si>
  <si>
    <t>Kanton Grundpauschale &gt; 15kw</t>
  </si>
  <si>
    <t>Kanton &gt; 15kw</t>
  </si>
  <si>
    <t>Kanton &gt; 70</t>
  </si>
  <si>
    <t>Kanton Grundpauschale &gt; 500kw</t>
  </si>
  <si>
    <t>Kanton &gt; 500</t>
  </si>
  <si>
    <t>Stadt &lt; 15kw</t>
  </si>
  <si>
    <t>Stadt Grundpauschale</t>
  </si>
  <si>
    <t>Stadt &gt; 15kw</t>
  </si>
  <si>
    <t>Zusatzbeiträge Wärmeverteilsystem</t>
  </si>
  <si>
    <t>Minergie-Gesamtsanierung</t>
  </si>
  <si>
    <t>Kanton Luzern</t>
  </si>
  <si>
    <t>Stadt Luzern</t>
  </si>
  <si>
    <t>Fördergegenstand</t>
  </si>
  <si>
    <t>Installierte Leistung in kW</t>
  </si>
  <si>
    <t>CHF Total Förderbetrag</t>
  </si>
  <si>
    <t>Gebäudetyp</t>
  </si>
  <si>
    <t>Ja</t>
  </si>
  <si>
    <t>Nein</t>
  </si>
  <si>
    <t>Wenn Stadt Luzern ausgewählt, dann "WAHR" und "1"</t>
  </si>
  <si>
    <t>Definierter Grenzwert W/m2 EBF</t>
  </si>
  <si>
    <t>In Formular eingegebene Leistung W/m2 EBF</t>
  </si>
  <si>
    <t>Errechnete max. geförderte Leistung W/m2 EBF anhand in Formular eingegebener EBF</t>
  </si>
  <si>
    <t>Geförderter Maximalwert</t>
  </si>
  <si>
    <t>Erstinstallation eines Wärmeverteilsystems</t>
  </si>
  <si>
    <t>CHF Beitrag Kanton</t>
  </si>
  <si>
    <t>CHF Beitrag Stadt</t>
  </si>
  <si>
    <t>Einfamilienhäuser</t>
  </si>
  <si>
    <t>Mehrfamilienhäuser</t>
  </si>
  <si>
    <t>* GEAK plus von Kanton gefordert</t>
  </si>
  <si>
    <t>Auswahl Minergie-Gesamtsanierung</t>
  </si>
  <si>
    <t>Beiträge aus Tabelle Minergie-Gesamtsanierung</t>
  </si>
  <si>
    <t>EBF od. gedämmte Fläche</t>
  </si>
  <si>
    <t>Dropdown Minergie:</t>
  </si>
  <si>
    <t>Dropdown Erstinstallation Wärmeverteilsystem:</t>
  </si>
  <si>
    <t>Auswahl:</t>
  </si>
  <si>
    <t>Feldnamen</t>
  </si>
  <si>
    <t>CHF Erstinstallation eines Wärmeverteilsystems</t>
  </si>
  <si>
    <t>Total Fördergegenstände</t>
  </si>
  <si>
    <t>Zusatzbeitrag Wärmeverteilsystem</t>
  </si>
  <si>
    <t>Nicht-Wohnbauten</t>
  </si>
  <si>
    <t xml:space="preserve">* Kantonsbeitrag abgerundet von CHF </t>
  </si>
  <si>
    <t>* Die Stadt Luzern fördert erst ab 40kw</t>
  </si>
  <si>
    <t>* Die Stadt Luzern fördert keine Holzfeuerungen</t>
  </si>
  <si>
    <t>* Pauschalbeitrag unter 15 kW</t>
  </si>
  <si>
    <t>* Kanton: fördert Anlagen kleiner 2kW nicht</t>
  </si>
  <si>
    <t xml:space="preserve">* Kanton fördert maximal CHF 100'000.-                                                                                                                           </t>
  </si>
  <si>
    <t>* Stadt Luzern fordert GEAK Klasse D oder GEAK plus</t>
  </si>
  <si>
    <t>Fördergeldrechner 
Stadt und Kanton Luzern</t>
  </si>
  <si>
    <t>* Stadt Luzern: Nur mit aktiver Anlagenüberwachung, sonst CHF 750.- abziehen</t>
  </si>
  <si>
    <t>* Förderbeitrag unterschreitet min. Fördermenge von  CHF 3000.-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</si>
</sst>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\-"/>
  </numFmts>
  <fonts count="2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rgb="FFC00000"/>
      <name val="Calibri"/>
      <family val="2"/>
      <scheme val="minor"/>
    </font>
    <font>
      <b/>
      <sz val="8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sz val="2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i/>
      <sz val="9"/>
      <color theme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rgb="FFDFEBE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FEBEB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2" borderId="2" xfId="0" applyFont="1" applyFill="1" applyBorder="1" applyAlignment="1" applyProtection="1">
      <alignment horizontal="center" textRotation="90" wrapText="1"/>
      <protection locked="0"/>
    </xf>
    <xf numFmtId="0" fontId="2" fillId="2" borderId="3" xfId="0" applyFont="1" applyFill="1" applyBorder="1" applyAlignment="1" applyProtection="1">
      <alignment horizontal="center" textRotation="90" wrapText="1"/>
      <protection locked="0"/>
    </xf>
    <xf numFmtId="0" fontId="2" fillId="2" borderId="4" xfId="0" applyFont="1" applyFill="1" applyBorder="1" applyAlignment="1" applyProtection="1">
      <alignment horizontal="center" textRotation="90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 applyProtection="1">
      <alignment horizontal="center"/>
      <protection locked="0"/>
    </xf>
    <xf numFmtId="3" fontId="3" fillId="2" borderId="9" xfId="0" applyNumberFormat="1" applyFont="1" applyFill="1" applyBorder="1" applyAlignment="1" applyProtection="1">
      <alignment horizontal="center"/>
      <protection locked="0"/>
    </xf>
    <xf numFmtId="3" fontId="3" fillId="2" borderId="10" xfId="0" applyNumberFormat="1" applyFont="1" applyFill="1" applyBorder="1" applyAlignment="1" applyProtection="1">
      <alignment horizontal="center"/>
      <protection locked="0"/>
    </xf>
    <xf numFmtId="3" fontId="3" fillId="2" borderId="11" xfId="0" applyNumberFormat="1" applyFont="1" applyFill="1" applyBorder="1" applyAlignment="1" applyProtection="1">
      <alignment horizontal="center"/>
      <protection locked="0"/>
    </xf>
    <xf numFmtId="3" fontId="3" fillId="2" borderId="12" xfId="0" applyNumberFormat="1" applyFont="1" applyFill="1" applyBorder="1" applyAlignment="1" applyProtection="1">
      <alignment horizontal="center"/>
      <protection locked="0"/>
    </xf>
    <xf numFmtId="3" fontId="3" fillId="2" borderId="13" xfId="0" applyNumberFormat="1" applyFont="1" applyFill="1" applyBorder="1" applyAlignment="1" applyProtection="1">
      <alignment horizontal="center"/>
      <protection locked="0"/>
    </xf>
    <xf numFmtId="3" fontId="3" fillId="2" borderId="18" xfId="0" applyNumberFormat="1" applyFont="1" applyFill="1" applyBorder="1" applyAlignment="1" applyProtection="1">
      <alignment horizontal="center"/>
      <protection locked="0"/>
    </xf>
    <xf numFmtId="3" fontId="3" fillId="2" borderId="19" xfId="0" applyNumberFormat="1" applyFont="1" applyFill="1" applyBorder="1" applyAlignment="1" applyProtection="1">
      <alignment horizontal="center"/>
      <protection locked="0"/>
    </xf>
    <xf numFmtId="3" fontId="3" fillId="2" borderId="14" xfId="0" applyNumberFormat="1" applyFont="1" applyFill="1" applyBorder="1" applyAlignment="1" applyProtection="1">
      <alignment horizontal="center"/>
      <protection locked="0"/>
    </xf>
    <xf numFmtId="3" fontId="3" fillId="2" borderId="15" xfId="0" applyNumberFormat="1" applyFont="1" applyFill="1" applyBorder="1" applyAlignment="1" applyProtection="1">
      <alignment horizontal="center"/>
      <protection locked="0"/>
    </xf>
    <xf numFmtId="3" fontId="3" fillId="2" borderId="16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textRotation="90" wrapText="1"/>
      <protection locked="0"/>
    </xf>
    <xf numFmtId="0" fontId="2" fillId="3" borderId="4" xfId="0" applyFont="1" applyFill="1" applyBorder="1" applyAlignment="1" applyProtection="1">
      <alignment horizontal="center" textRotation="90" wrapText="1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10" xfId="0" applyNumberFormat="1" applyFont="1" applyFill="1" applyBorder="1" applyAlignment="1" applyProtection="1">
      <alignment horizontal="center"/>
      <protection locked="0"/>
    </xf>
    <xf numFmtId="3" fontId="3" fillId="3" borderId="12" xfId="0" applyNumberFormat="1" applyFont="1" applyFill="1" applyBorder="1" applyAlignment="1" applyProtection="1">
      <alignment horizontal="center"/>
      <protection locked="0"/>
    </xf>
    <xf numFmtId="3" fontId="3" fillId="3" borderId="13" xfId="0" applyNumberFormat="1" applyFont="1" applyFill="1" applyBorder="1" applyAlignment="1" applyProtection="1">
      <alignment horizontal="center"/>
      <protection locked="0"/>
    </xf>
    <xf numFmtId="3" fontId="3" fillId="3" borderId="19" xfId="0" applyNumberFormat="1" applyFont="1" applyFill="1" applyBorder="1" applyAlignment="1" applyProtection="1">
      <alignment horizontal="center"/>
      <protection locked="0"/>
    </xf>
    <xf numFmtId="3" fontId="3" fillId="3" borderId="20" xfId="0" applyNumberFormat="1" applyFont="1" applyFill="1" applyBorder="1" applyAlignment="1" applyProtection="1">
      <alignment horizontal="center"/>
      <protection locked="0"/>
    </xf>
    <xf numFmtId="3" fontId="3" fillId="3" borderId="15" xfId="0" applyNumberFormat="1" applyFont="1" applyFill="1" applyBorder="1" applyAlignment="1" applyProtection="1">
      <alignment horizontal="center"/>
      <protection locked="0"/>
    </xf>
    <xf numFmtId="3" fontId="3" fillId="3" borderId="16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applyAlignment="1">
      <alignment horizontal="center"/>
    </xf>
    <xf numFmtId="3" fontId="2" fillId="2" borderId="23" xfId="0" applyNumberFormat="1" applyFont="1" applyFill="1" applyBorder="1" applyAlignment="1" applyProtection="1">
      <alignment horizontal="left"/>
      <protection locked="0"/>
    </xf>
    <xf numFmtId="3" fontId="2" fillId="2" borderId="24" xfId="0" applyNumberFormat="1" applyFont="1" applyFill="1" applyBorder="1" applyAlignment="1" applyProtection="1">
      <alignment horizontal="left"/>
      <protection locked="0"/>
    </xf>
    <xf numFmtId="3" fontId="2" fillId="2" borderId="25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Border="1"/>
    <xf numFmtId="3" fontId="3" fillId="0" borderId="0" xfId="0" applyNumberFormat="1" applyFont="1"/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Protection="1">
      <protection locked="0"/>
    </xf>
    <xf numFmtId="0" fontId="2" fillId="2" borderId="5" xfId="0" applyFont="1" applyFill="1" applyBorder="1" applyAlignment="1" applyProtection="1">
      <protection locked="0"/>
    </xf>
    <xf numFmtId="3" fontId="2" fillId="2" borderId="6" xfId="0" applyNumberFormat="1" applyFont="1" applyFill="1" applyBorder="1" applyAlignment="1" applyProtection="1">
      <alignment horizontal="left"/>
      <protection locked="0"/>
    </xf>
    <xf numFmtId="3" fontId="2" fillId="2" borderId="7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textRotation="90"/>
      <protection locked="0"/>
    </xf>
    <xf numFmtId="0" fontId="2" fillId="2" borderId="3" xfId="0" applyFont="1" applyFill="1" applyBorder="1" applyAlignment="1" applyProtection="1">
      <alignment horizontal="center" textRotation="90"/>
      <protection locked="0"/>
    </xf>
    <xf numFmtId="0" fontId="2" fillId="2" borderId="4" xfId="0" applyFont="1" applyFill="1" applyBorder="1" applyAlignment="1" applyProtection="1">
      <alignment horizontal="center" textRotation="90"/>
      <protection locked="0"/>
    </xf>
    <xf numFmtId="0" fontId="1" fillId="2" borderId="23" xfId="0" applyFont="1" applyFill="1" applyBorder="1" applyProtection="1">
      <protection locked="0"/>
    </xf>
    <xf numFmtId="3" fontId="2" fillId="2" borderId="5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3" fontId="3" fillId="0" borderId="0" xfId="0" applyNumberFormat="1" applyFont="1" applyBorder="1" applyAlignment="1">
      <alignment horizontal="left"/>
    </xf>
    <xf numFmtId="0" fontId="2" fillId="2" borderId="6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3" fontId="2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protection locked="0"/>
    </xf>
    <xf numFmtId="0" fontId="5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Fill="1" applyBorder="1" applyProtection="1">
      <protection locked="0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0" fontId="2" fillId="0" borderId="5" xfId="0" applyFont="1" applyFill="1" applyBorder="1" applyProtection="1"/>
    <xf numFmtId="3" fontId="2" fillId="0" borderId="6" xfId="0" applyNumberFormat="1" applyFont="1" applyFill="1" applyBorder="1" applyProtection="1"/>
    <xf numFmtId="3" fontId="2" fillId="0" borderId="7" xfId="0" applyNumberFormat="1" applyFont="1" applyFill="1" applyBorder="1" applyProtection="1"/>
    <xf numFmtId="0" fontId="4" fillId="2" borderId="26" xfId="0" applyFont="1" applyFill="1" applyBorder="1" applyProtection="1">
      <protection locked="0"/>
    </xf>
    <xf numFmtId="0" fontId="4" fillId="2" borderId="23" xfId="0" applyFont="1" applyFill="1" applyBorder="1" applyProtection="1">
      <protection locked="0"/>
    </xf>
    <xf numFmtId="0" fontId="10" fillId="0" borderId="0" xfId="0" applyFont="1"/>
    <xf numFmtId="0" fontId="9" fillId="2" borderId="6" xfId="0" applyFont="1" applyFill="1" applyBorder="1" applyAlignment="1" applyProtection="1">
      <protection locked="0"/>
    </xf>
    <xf numFmtId="0" fontId="9" fillId="2" borderId="17" xfId="0" applyFont="1" applyFill="1" applyBorder="1" applyAlignment="1" applyProtection="1">
      <protection locked="0"/>
    </xf>
    <xf numFmtId="0" fontId="9" fillId="2" borderId="7" xfId="0" applyFont="1" applyFill="1" applyBorder="1" applyAlignment="1" applyProtection="1">
      <protection locked="0"/>
    </xf>
    <xf numFmtId="0" fontId="11" fillId="0" borderId="0" xfId="0" applyFont="1" applyProtection="1"/>
    <xf numFmtId="0" fontId="11" fillId="0" borderId="0" xfId="0" applyFont="1" applyFill="1" applyProtection="1"/>
    <xf numFmtId="0" fontId="16" fillId="0" borderId="0" xfId="0" applyFont="1" applyFill="1" applyProtection="1"/>
    <xf numFmtId="0" fontId="16" fillId="0" borderId="0" xfId="0" applyFont="1" applyProtection="1"/>
    <xf numFmtId="0" fontId="11" fillId="0" borderId="0" xfId="0" applyFont="1"/>
    <xf numFmtId="0" fontId="11" fillId="0" borderId="0" xfId="0" applyFont="1" applyFill="1"/>
    <xf numFmtId="3" fontId="14" fillId="0" borderId="0" xfId="0" applyNumberFormat="1" applyFont="1" applyFill="1" applyAlignment="1" applyProtection="1">
      <alignment vertical="top" wrapText="1"/>
    </xf>
    <xf numFmtId="0" fontId="9" fillId="2" borderId="5" xfId="0" applyFont="1" applyFill="1" applyBorder="1" applyAlignment="1" applyProtection="1">
      <alignment wrapText="1"/>
      <protection locked="0"/>
    </xf>
    <xf numFmtId="0" fontId="9" fillId="2" borderId="17" xfId="0" applyFont="1" applyFill="1" applyBorder="1" applyAlignment="1" applyProtection="1">
      <alignment wrapText="1"/>
      <protection locked="0"/>
    </xf>
    <xf numFmtId="3" fontId="3" fillId="0" borderId="0" xfId="0" applyNumberFormat="1" applyFont="1" applyAlignment="1" applyProtection="1">
      <alignment horizontal="center"/>
    </xf>
    <xf numFmtId="3" fontId="7" fillId="0" borderId="0" xfId="0" applyNumberFormat="1" applyFont="1" applyAlignment="1" applyProtection="1">
      <alignment horizontal="center"/>
    </xf>
    <xf numFmtId="3" fontId="2" fillId="0" borderId="22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4" fontId="15" fillId="5" borderId="21" xfId="0" applyNumberFormat="1" applyFont="1" applyFill="1" applyBorder="1" applyAlignment="1" applyProtection="1">
      <alignment horizontal="left"/>
      <protection locked="0"/>
    </xf>
    <xf numFmtId="0" fontId="10" fillId="5" borderId="0" xfId="0" applyFont="1" applyFill="1"/>
    <xf numFmtId="0" fontId="22" fillId="5" borderId="0" xfId="0" applyFont="1" applyFill="1" applyAlignment="1" applyProtection="1">
      <alignment horizontal="center" wrapText="1"/>
    </xf>
    <xf numFmtId="0" fontId="11" fillId="5" borderId="0" xfId="0" applyFont="1" applyFill="1" applyProtection="1"/>
    <xf numFmtId="0" fontId="12" fillId="5" borderId="0" xfId="0" applyFont="1" applyFill="1" applyProtection="1"/>
    <xf numFmtId="0" fontId="13" fillId="5" borderId="0" xfId="0" applyFont="1" applyFill="1" applyAlignment="1" applyProtection="1">
      <alignment horizontal="left" indent="2"/>
    </xf>
    <xf numFmtId="0" fontId="21" fillId="5" borderId="0" xfId="0" applyFont="1" applyFill="1" applyAlignment="1" applyProtection="1">
      <alignment horizontal="left" indent="2"/>
    </xf>
    <xf numFmtId="0" fontId="15" fillId="5" borderId="21" xfId="0" applyFont="1" applyFill="1" applyBorder="1" applyAlignment="1" applyProtection="1">
      <alignment horizontal="left"/>
      <protection locked="0"/>
    </xf>
    <xf numFmtId="0" fontId="15" fillId="5" borderId="0" xfId="0" applyFont="1" applyFill="1" applyBorder="1" applyProtection="1"/>
    <xf numFmtId="0" fontId="16" fillId="5" borderId="0" xfId="0" applyFont="1" applyFill="1"/>
    <xf numFmtId="0" fontId="16" fillId="5" borderId="0" xfId="0" applyFont="1" applyFill="1" applyProtection="1"/>
    <xf numFmtId="0" fontId="12" fillId="5" borderId="0" xfId="0" applyFont="1" applyFill="1" applyAlignment="1" applyProtection="1">
      <alignment vertical="top" wrapText="1"/>
    </xf>
    <xf numFmtId="4" fontId="15" fillId="5" borderId="0" xfId="0" applyNumberFormat="1" applyFont="1" applyFill="1" applyBorder="1" applyAlignment="1" applyProtection="1">
      <alignment horizontal="left"/>
    </xf>
    <xf numFmtId="0" fontId="12" fillId="5" borderId="0" xfId="0" applyFont="1" applyFill="1" applyAlignment="1" applyProtection="1">
      <alignment wrapText="1"/>
    </xf>
    <xf numFmtId="0" fontId="15" fillId="5" borderId="0" xfId="0" applyNumberFormat="1" applyFont="1" applyFill="1" applyBorder="1" applyAlignment="1" applyProtection="1">
      <alignment horizontal="left"/>
    </xf>
    <xf numFmtId="0" fontId="17" fillId="5" borderId="0" xfId="0" applyFont="1" applyFill="1"/>
    <xf numFmtId="0" fontId="18" fillId="5" borderId="0" xfId="0" applyFont="1" applyFill="1" applyAlignment="1" applyProtection="1">
      <alignment horizontal="left" vertical="center" wrapText="1"/>
    </xf>
    <xf numFmtId="0" fontId="18" fillId="5" borderId="0" xfId="0" applyFont="1" applyFill="1" applyAlignment="1" applyProtection="1">
      <alignment horizontal="left" vertical="top" wrapText="1"/>
    </xf>
    <xf numFmtId="0" fontId="19" fillId="5" borderId="0" xfId="0" applyFont="1" applyFill="1" applyAlignment="1" applyProtection="1">
      <alignment horizontal="left" vertical="top" wrapText="1"/>
    </xf>
    <xf numFmtId="0" fontId="16" fillId="5" borderId="0" xfId="0" applyFont="1" applyFill="1" applyAlignment="1" applyProtection="1">
      <alignment vertical="top" wrapText="1"/>
    </xf>
    <xf numFmtId="164" fontId="16" fillId="5" borderId="0" xfId="0" applyNumberFormat="1" applyFont="1" applyFill="1" applyProtection="1"/>
    <xf numFmtId="3" fontId="16" fillId="5" borderId="0" xfId="0" applyNumberFormat="1" applyFont="1" applyFill="1" applyProtection="1"/>
    <xf numFmtId="164" fontId="20" fillId="5" borderId="27" xfId="0" applyNumberFormat="1" applyFont="1" applyFill="1" applyBorder="1" applyAlignment="1" applyProtection="1">
      <alignment vertical="center"/>
    </xf>
    <xf numFmtId="0" fontId="20" fillId="5" borderId="28" xfId="0" applyFont="1" applyFill="1" applyBorder="1" applyAlignment="1" applyProtection="1">
      <alignment horizontal="left" vertical="center"/>
    </xf>
    <xf numFmtId="0" fontId="20" fillId="5" borderId="0" xfId="0" applyFont="1" applyFill="1" applyBorder="1" applyAlignment="1" applyProtection="1">
      <alignment horizontal="left" vertical="center"/>
    </xf>
    <xf numFmtId="164" fontId="12" fillId="5" borderId="0" xfId="0" applyNumberFormat="1" applyFont="1" applyFill="1" applyBorder="1" applyAlignment="1" applyProtection="1">
      <alignment vertical="center"/>
    </xf>
    <xf numFmtId="0" fontId="12" fillId="5" borderId="0" xfId="0" applyFont="1" applyFill="1" applyBorder="1" applyAlignment="1" applyProtection="1">
      <alignment horizontal="left" vertical="center"/>
    </xf>
    <xf numFmtId="0" fontId="23" fillId="5" borderId="0" xfId="0" applyFont="1" applyFill="1" applyAlignment="1">
      <alignment vertical="top"/>
    </xf>
    <xf numFmtId="0" fontId="16" fillId="5" borderId="0" xfId="0" applyFont="1" applyFill="1" applyAlignment="1">
      <alignment vertical="top"/>
    </xf>
    <xf numFmtId="0" fontId="11" fillId="5" borderId="0" xfId="0" applyFont="1" applyFill="1"/>
    <xf numFmtId="0" fontId="25" fillId="5" borderId="0" xfId="0" applyFont="1" applyFill="1" applyAlignment="1" applyProtection="1">
      <alignment horizontal="left" vertical="top" wrapText="1"/>
    </xf>
    <xf numFmtId="0" fontId="23" fillId="5" borderId="0" xfId="0" applyFont="1" applyFill="1" applyAlignment="1" applyProtection="1">
      <alignment vertical="top"/>
    </xf>
    <xf numFmtId="0" fontId="26" fillId="5" borderId="21" xfId="0" applyFont="1" applyFill="1" applyBorder="1" applyProtection="1">
      <protection locked="0"/>
    </xf>
    <xf numFmtId="0" fontId="26" fillId="5" borderId="21" xfId="0" applyNumberFormat="1" applyFont="1" applyFill="1" applyBorder="1" applyAlignment="1" applyProtection="1">
      <alignment horizontal="left"/>
      <protection locked="0"/>
    </xf>
    <xf numFmtId="0" fontId="19" fillId="5" borderId="0" xfId="0" applyFont="1" applyFill="1" applyAlignment="1" applyProtection="1">
      <alignment horizontal="left" vertical="center" wrapText="1"/>
    </xf>
    <xf numFmtId="0" fontId="12" fillId="5" borderId="0" xfId="0" applyFont="1" applyFill="1" applyAlignment="1" applyProtection="1">
      <alignment horizontal="left" vertical="top" wrapText="1"/>
    </xf>
    <xf numFmtId="0" fontId="22" fillId="5" borderId="0" xfId="0" applyFont="1" applyFill="1" applyAlignment="1" applyProtection="1">
      <alignment horizontal="center" wrapText="1"/>
    </xf>
    <xf numFmtId="0" fontId="23" fillId="5" borderId="0" xfId="0" applyFont="1" applyFill="1" applyAlignment="1" applyProtection="1">
      <alignment horizontal="left" vertical="top" wrapText="1"/>
    </xf>
    <xf numFmtId="0" fontId="23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</cellXfs>
  <cellStyles count="1">
    <cellStyle name="Standard" xfId="0" builtinId="0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</font>
    </dxf>
    <dxf>
      <fill>
        <patternFill>
          <bgColor rgb="FFFFFF99"/>
        </patternFill>
      </fill>
    </dxf>
    <dxf>
      <font>
        <b/>
        <i val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</font>
    </dxf>
    <dxf>
      <font>
        <color rgb="FFDFEBEB"/>
      </font>
      <fill>
        <patternFill patternType="solid">
          <bgColor rgb="FFDFEBEB"/>
        </patternFill>
      </fill>
    </dxf>
    <dxf>
      <font>
        <color auto="1"/>
      </font>
    </dxf>
    <dxf>
      <font>
        <color rgb="FFDFEBEB"/>
      </font>
      <fill>
        <patternFill>
          <bgColor rgb="FFDFEBEB"/>
        </patternFill>
      </fill>
    </dxf>
    <dxf>
      <font>
        <color rgb="FFDFEBEB"/>
      </font>
      <fill>
        <patternFill>
          <bgColor rgb="FFDFEBEB"/>
        </patternFill>
      </fill>
    </dxf>
    <dxf>
      <fill>
        <patternFill patternType="solid">
          <bgColor rgb="FFDFEBEB"/>
        </patternFill>
      </fill>
      <border>
        <left/>
        <right/>
        <top/>
        <bottom/>
      </border>
    </dxf>
    <dxf>
      <font>
        <color auto="1"/>
      </font>
    </dxf>
    <dxf>
      <fill>
        <patternFill patternType="none">
          <bgColor auto="1"/>
        </patternFill>
      </fill>
      <border>
        <left/>
        <right/>
        <top/>
        <bottom/>
      </border>
    </dxf>
    <dxf>
      <font>
        <color rgb="FFDFEBEB"/>
      </font>
      <fill>
        <patternFill patternType="solid">
          <bgColor rgb="FFDFEBEB"/>
        </patternFill>
      </fill>
      <border>
        <left/>
        <right/>
        <top/>
        <bottom/>
      </border>
    </dxf>
    <dxf>
      <font>
        <color rgb="FFDFEBEB"/>
      </font>
      <fill>
        <patternFill>
          <bgColor rgb="FFDFEBEB"/>
        </patternFill>
      </fill>
    </dxf>
    <dxf>
      <font>
        <color rgb="FFDFEBEB"/>
      </font>
      <fill>
        <patternFill>
          <bgColor rgb="FFDFEBEB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 patternType="solid">
          <bgColor rgb="FFDFEBEB"/>
        </patternFill>
      </fill>
      <border>
        <left/>
        <right/>
        <top/>
        <bottom/>
        <vertical/>
        <horizontal/>
      </border>
    </dxf>
    <dxf>
      <font>
        <color auto="1"/>
      </font>
    </dxf>
    <dxf>
      <font>
        <color rgb="FFDFEBEB"/>
      </font>
    </dxf>
    <dxf>
      <font>
        <color rgb="FFDFEBEB"/>
      </font>
    </dxf>
  </dxfs>
  <tableStyles count="0" defaultTableStyle="TableStyleMedium2" defaultPivotStyle="PivotStyleLight16"/>
  <colors>
    <mruColors>
      <color rgb="FFDFEBEB"/>
      <color rgb="FFDBE9E6"/>
      <color rgb="FFCCFFCC"/>
      <color rgb="FFCCECFF"/>
      <color rgb="FF99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Hintergrunddaten!$B$1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45720</xdr:rowOff>
        </xdr:from>
        <xdr:to>
          <xdr:col>2</xdr:col>
          <xdr:colOff>304800</xdr:colOff>
          <xdr:row>5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31631</xdr:colOff>
      <xdr:row>2</xdr:row>
      <xdr:rowOff>17970</xdr:rowOff>
    </xdr:from>
    <xdr:to>
      <xdr:col>2</xdr:col>
      <xdr:colOff>189782</xdr:colOff>
      <xdr:row>2</xdr:row>
      <xdr:rowOff>154555</xdr:rowOff>
    </xdr:to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398" t="21337" r="31248" b="36437"/>
        <a:stretch/>
      </xdr:blipFill>
      <xdr:spPr>
        <a:xfrm>
          <a:off x="2870081" y="818070"/>
          <a:ext cx="158151" cy="1365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Gebäudetyp" displayName="Gebäudetyp" ref="A50:A54" totalsRowShown="0" headerRowDxfId="2" dataDxfId="1">
  <autoFilter ref="A50:A54"/>
  <tableColumns count="1">
    <tableColumn id="1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6"/>
  <sheetViews>
    <sheetView view="pageLayout" zoomScale="85" zoomScaleNormal="70" zoomScalePageLayoutView="85" workbookViewId="0">
      <selection activeCell="C7" sqref="C7"/>
    </sheetView>
  </sheetViews>
  <sheetFormatPr baseColWidth="10" defaultColWidth="11.44140625" defaultRowHeight="13.8" x14ac:dyDescent="0.3"/>
  <cols>
    <col min="1" max="1" width="10.33203125" style="85" customWidth="1"/>
    <col min="2" max="2" width="24" style="85" customWidth="1"/>
    <col min="3" max="3" width="44.5546875" style="85" customWidth="1"/>
    <col min="4" max="4" width="10.33203125" style="94" customWidth="1"/>
    <col min="5" max="16384" width="11.44140625" style="85"/>
  </cols>
  <sheetData>
    <row r="1" spans="1:5" ht="88.5" customHeight="1" x14ac:dyDescent="0.5">
      <c r="A1" s="103"/>
      <c r="B1" s="138" t="s">
        <v>60</v>
      </c>
      <c r="C1" s="138"/>
      <c r="D1" s="104"/>
      <c r="E1" s="93"/>
    </row>
    <row r="2" spans="1:5" ht="35.25" customHeight="1" x14ac:dyDescent="0.3">
      <c r="A2" s="105"/>
      <c r="B2" s="105"/>
      <c r="C2" s="105"/>
      <c r="D2" s="105"/>
      <c r="E2" s="93"/>
    </row>
    <row r="3" spans="1:5" x14ac:dyDescent="0.3">
      <c r="A3" s="105"/>
      <c r="B3" s="106" t="s">
        <v>23</v>
      </c>
      <c r="C3" s="106"/>
      <c r="D3" s="106"/>
      <c r="E3" s="93"/>
    </row>
    <row r="4" spans="1:5" ht="6" customHeight="1" x14ac:dyDescent="0.3">
      <c r="A4" s="105"/>
      <c r="B4" s="106"/>
      <c r="C4" s="106"/>
      <c r="D4" s="106"/>
      <c r="E4" s="93"/>
    </row>
    <row r="5" spans="1:5" x14ac:dyDescent="0.3">
      <c r="A5" s="105"/>
      <c r="B5" s="106" t="s">
        <v>24</v>
      </c>
      <c r="C5" s="107"/>
      <c r="D5" s="108"/>
      <c r="E5" s="93"/>
    </row>
    <row r="6" spans="1:5" ht="6" customHeight="1" x14ac:dyDescent="0.3">
      <c r="A6" s="105"/>
      <c r="B6" s="106"/>
      <c r="C6" s="106"/>
      <c r="D6" s="106"/>
      <c r="E6" s="93"/>
    </row>
    <row r="7" spans="1:5" ht="12.75" customHeight="1" x14ac:dyDescent="0.3">
      <c r="A7" s="105"/>
      <c r="B7" s="106" t="str">
        <f>Hintergrunddaten!A1</f>
        <v>Fördergegenstand</v>
      </c>
      <c r="C7" s="109"/>
      <c r="D7" s="110"/>
      <c r="E7" s="93"/>
    </row>
    <row r="8" spans="1:5" ht="6" customHeight="1" x14ac:dyDescent="0.3">
      <c r="A8" s="105"/>
      <c r="B8" s="111"/>
      <c r="C8" s="111"/>
      <c r="D8" s="112"/>
      <c r="E8" s="93"/>
    </row>
    <row r="9" spans="1:5" x14ac:dyDescent="0.3">
      <c r="A9" s="105"/>
      <c r="B9" s="113" t="str">
        <f>IF(OR($C$7="",$C$7=Hintergrunddaten!A12,$C$7=Hintergrunddaten!A14,$C$7=Hintergrunddaten!A8),"",Hintergrunddaten!$A$2)</f>
        <v/>
      </c>
      <c r="C9" s="102"/>
      <c r="D9" s="114"/>
      <c r="E9" s="93"/>
    </row>
    <row r="10" spans="1:5" ht="6" customHeight="1" x14ac:dyDescent="0.3">
      <c r="A10" s="105"/>
      <c r="B10" s="113"/>
      <c r="C10" s="112"/>
      <c r="D10" s="112"/>
      <c r="E10" s="93"/>
    </row>
    <row r="11" spans="1:5" x14ac:dyDescent="0.3">
      <c r="A11" s="105"/>
      <c r="B11" s="115" t="str">
        <f>IF(OR($C$7="",$C$7=Hintergrunddaten!A8,$C$7=Hintergrunddaten!A9,$C$7=Hintergrunddaten!A32,$C$7=Hintergrunddaten!A56),"",Hintergrunddaten!A3)</f>
        <v/>
      </c>
      <c r="C11" s="102"/>
      <c r="D11" s="114"/>
      <c r="E11" s="93"/>
    </row>
    <row r="12" spans="1:5" ht="6" customHeight="1" x14ac:dyDescent="0.3">
      <c r="A12" s="105"/>
      <c r="B12" s="115"/>
      <c r="C12" s="112"/>
      <c r="D12" s="112"/>
      <c r="E12" s="93"/>
    </row>
    <row r="13" spans="1:5" ht="12.75" customHeight="1" x14ac:dyDescent="0.3">
      <c r="A13" s="105"/>
      <c r="B13" s="137" t="str">
        <f>IF(OR(C7=Hintergrunddaten!A10,C7=Hintergrunddaten!A11,C7=Hintergrunddaten!A12,C7=Hintergrunddaten!A13,C7=Hintergrunddaten!A15),Hintergrunddaten!A4,"")</f>
        <v/>
      </c>
      <c r="C13" s="135"/>
      <c r="D13" s="116"/>
      <c r="E13" s="93"/>
    </row>
    <row r="14" spans="1:5" ht="12.75" customHeight="1" x14ac:dyDescent="0.3">
      <c r="A14" s="105"/>
      <c r="B14" s="137"/>
      <c r="C14" s="106"/>
      <c r="D14" s="106"/>
      <c r="E14" s="93"/>
    </row>
    <row r="15" spans="1:5" ht="12.75" customHeight="1" x14ac:dyDescent="0.3">
      <c r="A15" s="105"/>
      <c r="B15" s="106" t="str">
        <f>Hintergrunddaten!C66</f>
        <v/>
      </c>
      <c r="C15" s="134"/>
      <c r="D15" s="110"/>
      <c r="E15" s="93"/>
    </row>
    <row r="16" spans="1:5" x14ac:dyDescent="0.3">
      <c r="A16" s="105"/>
      <c r="B16" s="117"/>
      <c r="C16" s="117"/>
      <c r="D16" s="111"/>
      <c r="E16" s="93"/>
    </row>
    <row r="17" spans="1:5" x14ac:dyDescent="0.3">
      <c r="A17" s="105"/>
      <c r="B17" s="111"/>
      <c r="C17" s="106"/>
      <c r="D17" s="106"/>
      <c r="E17" s="93"/>
    </row>
    <row r="18" spans="1:5" x14ac:dyDescent="0.3">
      <c r="A18" s="105"/>
      <c r="B18" s="112"/>
      <c r="C18" s="112"/>
      <c r="D18" s="112"/>
      <c r="E18" s="93"/>
    </row>
    <row r="19" spans="1:5" ht="34.5" customHeight="1" x14ac:dyDescent="0.3">
      <c r="A19" s="105"/>
      <c r="B19" s="136" t="str">
        <f>IF(C7=Hintergrunddaten!A8,"Zu erwartender Förderbeitrag",IF(OR(C7="",C15=Hintergrunddaten!A8),"Zu erwartender Förderbeitrag",IF(Fördergeldrechner!B15=Hintergrunddaten!A5,"Zu erwartender Förderbeitrag"&amp;" ''Minergie "&amp;Fördergeldrechner!C15&amp;"''","Zu erwartender Förderbeitrag"&amp;" ''"&amp;C7&amp;"''")))</f>
        <v>Zu erwartender Förderbeitrag</v>
      </c>
      <c r="C19" s="136"/>
      <c r="D19" s="118"/>
      <c r="E19" s="93"/>
    </row>
    <row r="20" spans="1:5" ht="12.75" customHeight="1" x14ac:dyDescent="0.3">
      <c r="A20" s="105"/>
      <c r="B20" s="119"/>
      <c r="C20" s="119"/>
      <c r="D20" s="119"/>
      <c r="E20" s="93"/>
    </row>
    <row r="21" spans="1:5" ht="12.75" customHeight="1" x14ac:dyDescent="0.3">
      <c r="A21" s="105"/>
      <c r="B21" s="120"/>
      <c r="C21" s="120"/>
      <c r="D21" s="120"/>
      <c r="E21" s="93"/>
    </row>
    <row r="22" spans="1:5" ht="12.75" customHeight="1" x14ac:dyDescent="0.3">
      <c r="A22" s="121"/>
      <c r="B22" s="122" t="str">
        <f>IF(C7=Hintergrunddaten!A56,(IF(AND(C$7=Hintergrunddaten!A56,C$15=Hintergrunddaten!A52),Hintergrunddaten!B68,(IF(AND(C$7=Hintergrunddaten!A56,C$15=Hintergrunddaten!A58),Hintergrunddaten!B68,(IF(AND(C$7=Hintergrunddaten!A56,C$15=Hintergrunddaten!A59),Hintergrunddaten!B68,"")))))),IF(Hintergrunddaten!C19=1,Hintergrunddaten!C38,""))</f>
        <v/>
      </c>
      <c r="C22" s="123" t="str">
        <f>IF(C7=Hintergrunddaten!A56,Hintergrunddaten!A68,IF(B22&gt;0,Hintergrunddaten!C27,IF(Hintergrunddaten!C45=1,"","")))</f>
        <v>CHF Beitrag Stadt</v>
      </c>
      <c r="D22" s="123"/>
      <c r="E22" s="93"/>
    </row>
    <row r="23" spans="1:5" x14ac:dyDescent="0.3">
      <c r="A23" s="121"/>
      <c r="B23" s="122">
        <f>IF(C7=Hintergrunddaten!A56,(IF(AND(C$7=Hintergrunddaten!A56,C$15=Hintergrunddaten!A57),Hintergrunddaten!B69,(IF(AND(C$7=Hintergrunddaten!A56,C$15=Hintergrunddaten!A58),Hintergrunddaten!B69,(IF(AND(C$7=Hintergrunddaten!A56,C$15=Hintergrunddaten!A59),Hintergrunddaten!B69,"")))))),Hintergrunddaten!B38)</f>
        <v>0</v>
      </c>
      <c r="C23" s="123" t="str">
        <f>IF(C7=Hintergrunddaten!A56,Hintergrunddaten!A69,IF(B23&gt;0,"CHF Beitrag Kanton",IF(Hintergrunddaten!C45=1,"","")))</f>
        <v/>
      </c>
      <c r="D23" s="123"/>
      <c r="E23" s="93"/>
    </row>
    <row r="24" spans="1:5" x14ac:dyDescent="0.3">
      <c r="A24" s="121"/>
      <c r="B24" s="122" t="str">
        <f>(IF(AND(C$7=Hintergrunddaten!A56,C$15=Hintergrunddaten!A57),Hintergrunddaten!B70,(IF(AND(C$7=Hintergrunddaten!A56,C$15=Hintergrunddaten!A58),Hintergrunddaten!B70,(IF(AND(C$7=Hintergrunddaten!A56,C$15=Hintergrunddaten!A59),Hintergrunddaten!B70,""))))))</f>
        <v/>
      </c>
      <c r="C24" s="123" t="str">
        <f>IF(C7=Hintergrunddaten!A56,Hintergrunddaten!D56,IF(Hintergrunddaten!C45=1,"",""))</f>
        <v/>
      </c>
      <c r="D24" s="123"/>
      <c r="E24" s="93"/>
    </row>
    <row r="25" spans="1:5" x14ac:dyDescent="0.3">
      <c r="A25" s="121"/>
      <c r="B25" s="122" t="str">
        <f>IF(Hintergrunddaten!B37=0,"",IF(Hintergrunddaten!C45=1,SUM(Hintergrunddaten!B37+Hintergrunddaten!C37),0))</f>
        <v/>
      </c>
      <c r="C25" s="123" t="str">
        <f>IF(OR(B25="",B25=0),"",Hintergrunddaten!A45)</f>
        <v/>
      </c>
      <c r="D25" s="123"/>
      <c r="E25" s="93"/>
    </row>
    <row r="26" spans="1:5" ht="6" customHeight="1" x14ac:dyDescent="0.3">
      <c r="A26" s="121"/>
      <c r="B26" s="122"/>
      <c r="C26" s="123"/>
      <c r="D26" s="123"/>
      <c r="E26" s="93"/>
    </row>
    <row r="27" spans="1:5" ht="24.75" customHeight="1" thickBot="1" x14ac:dyDescent="0.35">
      <c r="A27" s="121"/>
      <c r="B27" s="124">
        <f>(IF(Hintergrunddaten!B38+Hintergrunddaten!B39&gt;=100000,SUM(100000+IF(Hintergrunddaten!C19=1,Hintergrunddaten!C38,0)),Hintergrunddaten!B38+Hintergrunddaten!B39+IF(Hintergrunddaten!C19=1,Hintergrunddaten!C38,0)+IF(MAX(Hintergrunddaten!B68,Hintergrunddaten!B69,Hintergrunddaten!B70)&gt;=100000,100000,MAX(Hintergrunddaten!B68,Hintergrunddaten!B69,Hintergrunddaten!B70))))</f>
        <v>0</v>
      </c>
      <c r="C27" s="125" t="s">
        <v>27</v>
      </c>
      <c r="D27" s="126"/>
      <c r="E27" s="93"/>
    </row>
    <row r="28" spans="1:5" ht="14.25" customHeight="1" thickTop="1" x14ac:dyDescent="0.3">
      <c r="A28" s="121"/>
      <c r="B28" s="127"/>
      <c r="C28" s="128"/>
      <c r="D28" s="126"/>
      <c r="E28" s="93"/>
    </row>
    <row r="29" spans="1:5" x14ac:dyDescent="0.3">
      <c r="A29" s="121"/>
      <c r="B29" s="129" t="str">
        <f>IF(AND(C7=Hintergrunddaten!A15,Hintergrunddaten!B24&gt;0,Hintergrunddaten!B24&lt;40),Kommentare!A4,IF(OR(AND(Hintergrunddaten!C19=1,C7=Hintergrunddaten!A12),AND(Hintergrunddaten!C19=1,C7=Hintergrunddaten!A13)),Kommentare!A3,""))</f>
        <v/>
      </c>
      <c r="C29" s="130"/>
      <c r="D29" s="131"/>
      <c r="E29" s="93"/>
    </row>
    <row r="30" spans="1:5" x14ac:dyDescent="0.3">
      <c r="A30" s="121"/>
      <c r="B30" s="139" t="str">
        <f>IF(OR(SUM(Hintergrunddaten!B29:B37)&gt;=100000,MAX(Hintergrunddaten!B72,Hintergrunddaten!B73,Hintergrunddaten!B74)&gt;=100000),Kommentare!A5&amp;Kommentare!A6&amp;IF(AND(C7=Hintergrunddaten!A56,OR(Hintergrunddaten!B72&gt;100000,Hintergrunddaten!B73&gt;100000,Hintergrunddaten!B74&gt;100000)),MAX(Hintergrunddaten!B72,Hintergrunddaten!B73),SUM(Hintergrunddaten!B29:B37))&amp;".-","")</f>
        <v/>
      </c>
      <c r="C30" s="139"/>
      <c r="D30" s="132"/>
      <c r="E30" s="93"/>
    </row>
    <row r="31" spans="1:5" ht="12.75" customHeight="1" x14ac:dyDescent="0.3">
      <c r="A31" s="121"/>
      <c r="B31" s="139"/>
      <c r="C31" s="139"/>
      <c r="D31" s="132"/>
      <c r="E31" s="93"/>
    </row>
    <row r="32" spans="1:5" x14ac:dyDescent="0.3">
      <c r="A32" s="121"/>
      <c r="B32" s="141" t="str">
        <f>IF(AND(C7=Hintergrunddaten!A29,B27&gt;=10000),Kommentare!A7,IF(OR(AND(C7=Hintergrunddaten!A31,Hintergrunddaten!C31&gt;=10000,Hintergrunddaten!B24&gt;40),AND(C7=Hintergrunddaten!A35,Hintergrunddaten!C35&gt;=10000,Hintergrunddaten!B24&gt;40),AND(C7=Hintergrunddaten!A30,Hintergrunddaten!C30&gt;=10000,Hintergrunddaten!B24&gt;40)),Kommentare!A8,""))</f>
        <v/>
      </c>
      <c r="C32" s="141"/>
      <c r="D32" s="132"/>
      <c r="E32" s="93"/>
    </row>
    <row r="33" spans="1:5" ht="12.75" customHeight="1" x14ac:dyDescent="0.3">
      <c r="A33" s="121"/>
      <c r="B33" s="139" t="str">
        <f>IF(AND(C7=Hintergrunddaten!A34,Hintergrunddaten!C19=1,AND(Hintergrunddaten!C38&gt;0,Hintergrunddaten!C34&gt;=750)),Kommentare!A10,"")</f>
        <v/>
      </c>
      <c r="C33" s="139"/>
      <c r="D33" s="132"/>
      <c r="E33" s="93"/>
    </row>
    <row r="34" spans="1:5" x14ac:dyDescent="0.3">
      <c r="A34" s="105"/>
      <c r="B34" s="139" t="str">
        <f>IF(OR(C7="",C7=Hintergrunddaten!A8,C9=""),"",IF(B23&gt;=3000,"",Kommentare!A1))</f>
        <v/>
      </c>
      <c r="C34" s="139"/>
      <c r="D34" s="105"/>
      <c r="E34" s="93"/>
    </row>
    <row r="35" spans="1:5" x14ac:dyDescent="0.3">
      <c r="A35" s="105"/>
      <c r="B35" s="140" t="str">
        <f>IF(C7=Hintergrunddaten!A14,"",IF(B11="","",IF(AND(Hintergrunddaten!B22&gt;50,C11&gt;15),"* Von "&amp;ROUND(Hintergrunddaten!B22,1)&amp;" W/m2 auf 50 W/m2 reduziert. Geförderte Leistung: "&amp;Hintergrunddaten!B24&amp;" kW.","")))</f>
        <v/>
      </c>
      <c r="C35" s="140"/>
      <c r="D35" s="105"/>
      <c r="E35" s="93"/>
    </row>
    <row r="36" spans="1:5" x14ac:dyDescent="0.3">
      <c r="A36" s="105"/>
      <c r="B36" s="133" t="str">
        <f>IF(AND(OR(C7=Hintergrunddaten!A10,C7=Hintergrunddaten!A11,C7=Hintergrunddaten!A13,C7=Hintergrunddaten!A15),Hintergrunddaten!B24&lt;=15),"* Pauschalbeitrag unter 15kW.","")</f>
        <v/>
      </c>
      <c r="C36" s="133"/>
      <c r="D36" s="105"/>
      <c r="E36" s="93"/>
    </row>
    <row r="37" spans="1:5" x14ac:dyDescent="0.3">
      <c r="A37" s="105"/>
      <c r="B37" s="112"/>
      <c r="C37" s="112"/>
      <c r="D37" s="105"/>
      <c r="E37" s="93"/>
    </row>
    <row r="38" spans="1:5" x14ac:dyDescent="0.3">
      <c r="A38" s="89"/>
      <c r="B38" s="92"/>
      <c r="C38" s="91"/>
      <c r="D38" s="90"/>
      <c r="E38" s="93"/>
    </row>
    <row r="39" spans="1:5" x14ac:dyDescent="0.3">
      <c r="A39" s="89"/>
      <c r="B39" s="89"/>
      <c r="C39" s="90"/>
      <c r="D39" s="90"/>
      <c r="E39" s="93"/>
    </row>
    <row r="40" spans="1:5" x14ac:dyDescent="0.3">
      <c r="A40" s="89"/>
      <c r="B40" s="89"/>
      <c r="C40" s="90"/>
      <c r="D40" s="90"/>
      <c r="E40" s="93"/>
    </row>
    <row r="41" spans="1:5" x14ac:dyDescent="0.3">
      <c r="A41" s="89"/>
      <c r="B41" s="89"/>
      <c r="C41" s="90"/>
      <c r="D41" s="90"/>
      <c r="E41" s="93"/>
    </row>
    <row r="42" spans="1:5" x14ac:dyDescent="0.3">
      <c r="A42" s="89"/>
      <c r="B42" s="89"/>
      <c r="C42" s="90"/>
      <c r="D42" s="90"/>
      <c r="E42" s="93"/>
    </row>
    <row r="43" spans="1:5" x14ac:dyDescent="0.3">
      <c r="A43" s="89"/>
      <c r="B43" s="89"/>
      <c r="C43" s="90"/>
      <c r="D43" s="90"/>
      <c r="E43" s="93"/>
    </row>
    <row r="44" spans="1:5" x14ac:dyDescent="0.3">
      <c r="A44" s="89"/>
      <c r="B44" s="89"/>
      <c r="C44" s="90"/>
      <c r="D44" s="90"/>
      <c r="E44" s="93"/>
    </row>
    <row r="45" spans="1:5" x14ac:dyDescent="0.3">
      <c r="E45" s="93"/>
    </row>
    <row r="46" spans="1:5" x14ac:dyDescent="0.3">
      <c r="E46" s="93"/>
    </row>
  </sheetData>
  <sheetProtection sheet="1" selectLockedCells="1"/>
  <dataConsolidate/>
  <mergeCells count="8">
    <mergeCell ref="B19:C19"/>
    <mergeCell ref="B13:B14"/>
    <mergeCell ref="B1:C1"/>
    <mergeCell ref="B34:C34"/>
    <mergeCell ref="B35:C35"/>
    <mergeCell ref="B30:C31"/>
    <mergeCell ref="B32:C32"/>
    <mergeCell ref="B33:C33"/>
  </mergeCells>
  <conditionalFormatting sqref="B22">
    <cfRule type="expression" dxfId="40" priority="7">
      <formula>B22=0</formula>
    </cfRule>
  </conditionalFormatting>
  <conditionalFormatting sqref="B23">
    <cfRule type="expression" dxfId="39" priority="6">
      <formula>B23=0</formula>
    </cfRule>
  </conditionalFormatting>
  <conditionalFormatting sqref="C15">
    <cfRule type="expression" dxfId="38" priority="77">
      <formula>$B$15="Gebäudetyp"</formula>
    </cfRule>
    <cfRule type="expression" dxfId="37" priority="78">
      <formula>B15=""</formula>
    </cfRule>
  </conditionalFormatting>
  <conditionalFormatting sqref="B27:C27">
    <cfRule type="expression" dxfId="36" priority="4">
      <formula>$B$27&gt;0</formula>
    </cfRule>
  </conditionalFormatting>
  <conditionalFormatting sqref="B11">
    <cfRule type="expression" dxfId="35" priority="83">
      <formula>OR($B$7=$E$18,$B$7=$E$15,$B$7="",$B$7="Bitte wählen:",$B$7=$E$23)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45720</xdr:rowOff>
                  </from>
                  <to>
                    <xdr:col>2</xdr:col>
                    <xdr:colOff>304800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5" id="{CFC52557-BA80-44AD-8C67-FAC539458B39}">
            <xm:f>OR($C$7="",$C$7=Hintergrunddaten!$A$8,$C$7=Hintergrunddaten!$A$9,C7=Hintergrunddaten!$A$12,C7=Hintergrunddaten!$A$56)</xm:f>
            <x14:dxf>
              <font>
                <color rgb="FFDFEBEB"/>
              </font>
              <fill>
                <patternFill>
                  <bgColor rgb="FFDFEBEB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65" id="{B2444E24-6EA4-40CD-A46F-F3EA81F480DA}">
            <xm:f>OR(C7="",C7=Hintergrunddaten!$A$8)</xm:f>
            <x14:dxf>
              <font>
                <color rgb="FFDFEBEB"/>
              </font>
              <fill>
                <patternFill>
                  <bgColor rgb="FFDFEBEB"/>
                </patternFill>
              </fill>
            </x14:dxf>
          </x14:cfRule>
          <x14:cfRule type="expression" priority="66" id="{254D1F83-51BE-4DEC-8659-A3120EB67966}">
            <xm:f>OR($C$7="",C7=Hintergrunddaten!$A$8, C7=Hintergrunddaten!$A$32,C7=Hintergrunddaten!$A$34)</xm:f>
            <x14:dxf>
              <font>
                <color rgb="FFDFEBEB"/>
              </font>
              <fill>
                <patternFill patternType="solid">
                  <bgColor rgb="FFDFEBEB"/>
                </patternFill>
              </fill>
              <border>
                <left/>
                <right/>
                <top/>
                <bottom/>
              </border>
            </x14:dxf>
          </x14:cfRule>
          <xm:sqref>C9</xm:sqref>
        </x14:conditionalFormatting>
        <x14:conditionalFormatting xmlns:xm="http://schemas.microsoft.com/office/excel/2006/main">
          <x14:cfRule type="expression" priority="74" id="{4D2DF139-B491-4445-A748-77FDC01763B8}">
            <xm:f>OR($C$7="",$C$7=Hintergrunddaten!$A$8, $C$7=Hintergrunddaten!$A$9,C7=Hintergrunddaten!$A$12,C7=Hintergrunddaten!$A$36)</xm:f>
            <x14:dxf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</border>
            </x14:dxf>
          </x14:cfRule>
          <xm:sqref>C11</xm:sqref>
        </x14:conditionalFormatting>
        <x14:conditionalFormatting xmlns:xm="http://schemas.microsoft.com/office/excel/2006/main">
          <x14:cfRule type="expression" priority="75" id="{C98F8F99-7EB9-45AA-ADAF-3616139B29D2}">
            <xm:f>$B$13=Hintergrunddaten!$A$4</xm:f>
            <x14:dxf>
              <font>
                <color auto="1"/>
              </font>
            </x14:dxf>
          </x14:cfRule>
          <x14:cfRule type="expression" priority="76" id="{787DFE30-6A7E-47BE-8698-5CFC58560CA4}">
            <xm:f>OR(C7="",C7=Hintergrunddaten!$A$8,C7=Hintergrunddaten!$A$14,$C$7=Hintergrunddaten!$A$9,C7=Hintergrunddaten!$A$36)</xm:f>
            <x14:dxf>
              <fill>
                <patternFill patternType="solid">
                  <bgColor rgb="FFDFEBEB"/>
                </patternFill>
              </fill>
              <border>
                <left/>
                <right/>
                <top/>
                <bottom/>
              </border>
            </x14:dxf>
          </x14:cfRule>
          <xm:sqref>C13</xm:sqref>
        </x14:conditionalFormatting>
        <x14:conditionalFormatting xmlns:xm="http://schemas.microsoft.com/office/excel/2006/main">
          <x14:cfRule type="expression" priority="81" id="{7D0F570C-2468-4496-A0FB-48FF5BA07207}">
            <xm:f>$C$15=Hintergrunddaten!$A$51</xm:f>
            <x14:dxf>
              <font>
                <color rgb="FFDFEBEB"/>
              </font>
              <fill>
                <patternFill>
                  <bgColor rgb="FFDFEBEB"/>
                </patternFill>
              </fill>
            </x14:dxf>
          </x14:cfRule>
          <xm:sqref>C22:C24</xm:sqref>
        </x14:conditionalFormatting>
        <x14:conditionalFormatting xmlns:xm="http://schemas.microsoft.com/office/excel/2006/main">
          <x14:cfRule type="expression" priority="1" id="{76CC22C4-0F28-40CC-883B-2094693DDC5D}">
            <xm:f>$C$15=Hintergrunddaten!$A$28</xm:f>
            <x14:dxf>
              <font>
                <color rgb="FFDFEBEB"/>
              </font>
              <fill>
                <patternFill>
                  <bgColor rgb="FFDFEBEB"/>
                </patternFill>
              </fill>
            </x14:dxf>
          </x14:cfRule>
          <x14:cfRule type="expression" priority="2" id="{7F36EEBD-3274-4A6B-8C6B-631AB4BF3A99}">
            <xm:f>$C$7=Hintergrunddaten!$A$56</xm:f>
            <x14:dxf>
              <font>
                <color auto="1"/>
              </font>
            </x14:dxf>
          </x14:cfRule>
          <x14:cfRule type="expression" priority="3" id="{D86D9E49-73E3-4914-AAF3-AEED04A16BF6}">
            <xm:f>Hintergrunddaten!$C$19=""</xm:f>
            <x14:dxf>
              <font>
                <color rgb="FFDFEBEB"/>
              </font>
              <fill>
                <patternFill patternType="solid">
                  <bgColor rgb="FFDFEBEB"/>
                </patternFill>
              </fill>
            </x14:dxf>
          </x14:cfRule>
          <xm:sqref>C22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Hintergrunddaten!$B$61:$B$64</xm:f>
          </x14:formula1>
          <xm:sqref>C15</xm:sqref>
        </x14:dataValidation>
        <x14:dataValidation type="list" allowBlank="1" showInputMessage="1" showErrorMessage="1">
          <x14:formula1>
            <xm:f>Hintergrunddaten!$B$41:$B$43</xm:f>
          </x14:formula1>
          <xm:sqref>C13</xm:sqref>
        </x14:dataValidation>
        <x14:dataValidation type="list" allowBlank="1" showInputMessage="1" showErrorMessage="1">
          <x14:formula1>
            <xm:f>Hintergrunddaten!$A$28:$A$36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43" workbookViewId="0">
      <selection activeCell="D11" sqref="D11"/>
    </sheetView>
  </sheetViews>
  <sheetFormatPr baseColWidth="10" defaultRowHeight="13.2" x14ac:dyDescent="0.25"/>
  <cols>
    <col min="1" max="1" width="40.44140625" customWidth="1"/>
    <col min="2" max="10" width="9.109375" style="32" customWidth="1"/>
  </cols>
  <sheetData>
    <row r="1" spans="1:10" x14ac:dyDescent="0.25">
      <c r="A1" s="44" t="s">
        <v>25</v>
      </c>
      <c r="B1" s="72" t="s">
        <v>48</v>
      </c>
      <c r="C1" s="71"/>
      <c r="D1" s="71"/>
      <c r="E1" s="71"/>
      <c r="F1" s="71"/>
    </row>
    <row r="2" spans="1:10" x14ac:dyDescent="0.25">
      <c r="A2" s="60" t="s">
        <v>44</v>
      </c>
      <c r="C2" s="71"/>
      <c r="D2" s="71"/>
      <c r="E2" s="71"/>
      <c r="F2" s="71"/>
    </row>
    <row r="3" spans="1:10" x14ac:dyDescent="0.25">
      <c r="A3" s="60" t="s">
        <v>26</v>
      </c>
      <c r="C3" s="71"/>
      <c r="D3" s="71"/>
      <c r="E3" s="71"/>
      <c r="F3" s="71"/>
    </row>
    <row r="4" spans="1:10" x14ac:dyDescent="0.25">
      <c r="A4" s="60" t="s">
        <v>36</v>
      </c>
      <c r="C4" s="71"/>
      <c r="D4" s="71"/>
      <c r="E4" s="71"/>
      <c r="F4" s="71"/>
    </row>
    <row r="5" spans="1:10" x14ac:dyDescent="0.25">
      <c r="A5" s="61" t="s">
        <v>28</v>
      </c>
      <c r="C5" s="71"/>
      <c r="D5" s="71"/>
      <c r="E5" s="71"/>
      <c r="F5" s="71"/>
    </row>
    <row r="8" spans="1:10" s="2" customFormat="1" ht="87" customHeight="1" x14ac:dyDescent="0.25">
      <c r="A8" s="6" t="s">
        <v>1</v>
      </c>
      <c r="B8" s="3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21" t="s">
        <v>18</v>
      </c>
      <c r="I8" s="21" t="s">
        <v>19</v>
      </c>
      <c r="J8" s="22" t="s">
        <v>20</v>
      </c>
    </row>
    <row r="9" spans="1:10" x14ac:dyDescent="0.25">
      <c r="A9" s="6" t="s">
        <v>5</v>
      </c>
      <c r="B9" s="10">
        <v>0</v>
      </c>
      <c r="C9" s="11">
        <v>60</v>
      </c>
      <c r="D9" s="11">
        <v>0</v>
      </c>
      <c r="E9" s="11">
        <v>0</v>
      </c>
      <c r="F9" s="11">
        <v>0</v>
      </c>
      <c r="G9" s="11">
        <v>0</v>
      </c>
      <c r="H9" s="23">
        <v>0</v>
      </c>
      <c r="I9" s="23">
        <v>0</v>
      </c>
      <c r="J9" s="24">
        <v>0</v>
      </c>
    </row>
    <row r="10" spans="1:10" x14ac:dyDescent="0.25">
      <c r="A10" s="7" t="s">
        <v>6</v>
      </c>
      <c r="B10" s="13">
        <v>4000</v>
      </c>
      <c r="C10" s="14">
        <v>2500</v>
      </c>
      <c r="D10" s="14">
        <v>100</v>
      </c>
      <c r="E10" s="14">
        <v>0</v>
      </c>
      <c r="F10" s="14">
        <v>0</v>
      </c>
      <c r="G10" s="14">
        <v>0</v>
      </c>
      <c r="H10" s="25">
        <v>1200</v>
      </c>
      <c r="I10" s="25">
        <v>750</v>
      </c>
      <c r="J10" s="26">
        <v>30</v>
      </c>
    </row>
    <row r="11" spans="1:10" x14ac:dyDescent="0.25">
      <c r="A11" s="7" t="s">
        <v>7</v>
      </c>
      <c r="B11" s="13">
        <v>8500</v>
      </c>
      <c r="C11" s="14">
        <v>4000</v>
      </c>
      <c r="D11" s="14">
        <v>300</v>
      </c>
      <c r="E11" s="14">
        <v>0</v>
      </c>
      <c r="F11" s="14">
        <v>0</v>
      </c>
      <c r="G11" s="14">
        <v>0</v>
      </c>
      <c r="H11" s="25">
        <v>2550</v>
      </c>
      <c r="I11" s="25">
        <v>1200</v>
      </c>
      <c r="J11" s="26">
        <v>90</v>
      </c>
    </row>
    <row r="12" spans="1:10" ht="22.5" customHeight="1" x14ac:dyDescent="0.25">
      <c r="A12" s="7" t="s">
        <v>8</v>
      </c>
      <c r="B12" s="13">
        <v>5000</v>
      </c>
      <c r="C12" s="14">
        <v>5000</v>
      </c>
      <c r="D12" s="14">
        <v>0</v>
      </c>
      <c r="E12" s="14">
        <v>0</v>
      </c>
      <c r="F12" s="14">
        <v>0</v>
      </c>
      <c r="G12" s="14">
        <v>0</v>
      </c>
      <c r="H12" s="25">
        <v>0</v>
      </c>
      <c r="I12" s="25">
        <v>0</v>
      </c>
      <c r="J12" s="26">
        <v>0</v>
      </c>
    </row>
    <row r="13" spans="1:10" x14ac:dyDescent="0.25">
      <c r="A13" s="7" t="s">
        <v>9</v>
      </c>
      <c r="B13" s="13">
        <v>8000</v>
      </c>
      <c r="C13" s="14">
        <v>5000</v>
      </c>
      <c r="D13" s="14">
        <v>200</v>
      </c>
      <c r="E13" s="14">
        <v>300</v>
      </c>
      <c r="F13" s="14">
        <v>5000</v>
      </c>
      <c r="G13" s="14">
        <v>300</v>
      </c>
      <c r="H13" s="25">
        <v>0</v>
      </c>
      <c r="I13" s="25">
        <v>0</v>
      </c>
      <c r="J13" s="26">
        <v>0</v>
      </c>
    </row>
    <row r="14" spans="1:10" x14ac:dyDescent="0.25">
      <c r="A14" s="7" t="s">
        <v>10</v>
      </c>
      <c r="B14" s="13">
        <v>0</v>
      </c>
      <c r="C14" s="14">
        <v>4000</v>
      </c>
      <c r="D14" s="14">
        <v>1000</v>
      </c>
      <c r="E14" s="14">
        <v>0</v>
      </c>
      <c r="F14" s="14">
        <v>0</v>
      </c>
      <c r="G14" s="14">
        <v>0</v>
      </c>
      <c r="H14" s="25">
        <v>0</v>
      </c>
      <c r="I14" s="25">
        <v>750</v>
      </c>
      <c r="J14" s="26">
        <v>250</v>
      </c>
    </row>
    <row r="15" spans="1:10" x14ac:dyDescent="0.25">
      <c r="A15" s="9" t="s">
        <v>11</v>
      </c>
      <c r="B15" s="16">
        <v>8200</v>
      </c>
      <c r="C15" s="17">
        <v>7000</v>
      </c>
      <c r="D15" s="17">
        <v>80</v>
      </c>
      <c r="E15" s="17">
        <v>0</v>
      </c>
      <c r="F15" s="17">
        <v>27000</v>
      </c>
      <c r="G15" s="17">
        <v>40</v>
      </c>
      <c r="H15" s="27">
        <v>0</v>
      </c>
      <c r="I15" s="27">
        <v>0</v>
      </c>
      <c r="J15" s="28">
        <v>120</v>
      </c>
    </row>
    <row r="16" spans="1:10" x14ac:dyDescent="0.25">
      <c r="A16" s="8" t="s">
        <v>21</v>
      </c>
      <c r="B16" s="18">
        <v>9000</v>
      </c>
      <c r="C16" s="19">
        <v>6000</v>
      </c>
      <c r="D16" s="19">
        <v>200</v>
      </c>
      <c r="E16" s="19">
        <v>0</v>
      </c>
      <c r="F16" s="19">
        <v>0</v>
      </c>
      <c r="G16" s="19">
        <v>0</v>
      </c>
      <c r="H16" s="29">
        <v>0</v>
      </c>
      <c r="I16" s="29">
        <v>0</v>
      </c>
      <c r="J16" s="30">
        <v>0</v>
      </c>
    </row>
    <row r="19" spans="1:10" ht="12.75" customHeight="1" x14ac:dyDescent="0.25">
      <c r="A19" s="64" t="s">
        <v>31</v>
      </c>
      <c r="B19" s="101" t="b">
        <v>0</v>
      </c>
      <c r="C19" s="38" t="str">
        <f>IF(B19=TRUE,1,"")</f>
        <v/>
      </c>
    </row>
    <row r="20" spans="1:10" x14ac:dyDescent="0.25">
      <c r="A20" s="65"/>
      <c r="B20" s="38"/>
      <c r="C20" s="38"/>
      <c r="D20" s="36"/>
    </row>
    <row r="21" spans="1:10" x14ac:dyDescent="0.25">
      <c r="A21" s="66" t="s">
        <v>32</v>
      </c>
      <c r="B21" s="37">
        <v>50</v>
      </c>
      <c r="C21" s="52"/>
      <c r="D21" s="53"/>
      <c r="E21" s="53"/>
      <c r="F21" s="53"/>
      <c r="G21" s="53"/>
      <c r="H21" s="53"/>
      <c r="I21" s="53"/>
      <c r="J21" s="53"/>
    </row>
    <row r="22" spans="1:10" ht="12.75" customHeight="1" x14ac:dyDescent="0.25">
      <c r="A22" s="64" t="s">
        <v>33</v>
      </c>
      <c r="B22" s="38" t="str">
        <f>IF(OR(Fördergeldrechner!C9="",Fördergeldrechner!C11=""),"",Fördergeldrechner!C11/Fördergeldrechner!C9*1000)</f>
        <v/>
      </c>
      <c r="C22" s="52"/>
      <c r="D22" s="53"/>
      <c r="E22" s="53"/>
      <c r="F22" s="53"/>
      <c r="G22" s="53"/>
      <c r="H22" s="53"/>
      <c r="I22" s="53"/>
      <c r="J22" s="53"/>
    </row>
    <row r="23" spans="1:10" ht="22.5" customHeight="1" x14ac:dyDescent="0.25">
      <c r="A23" s="64" t="s">
        <v>34</v>
      </c>
      <c r="B23" s="41">
        <f>IF(B22&lt;=B21,B22,B21)</f>
        <v>50</v>
      </c>
      <c r="C23" s="52"/>
      <c r="E23" s="53"/>
      <c r="F23" s="53"/>
      <c r="G23" s="53"/>
      <c r="H23" s="53"/>
      <c r="I23" s="53"/>
      <c r="J23" s="53"/>
    </row>
    <row r="24" spans="1:10" ht="13.8" thickBot="1" x14ac:dyDescent="0.3">
      <c r="A24" s="77" t="s">
        <v>35</v>
      </c>
      <c r="B24" s="78">
        <f>B23*Fördergeldrechner!C9/1000</f>
        <v>0</v>
      </c>
      <c r="C24" s="54"/>
      <c r="D24" s="53"/>
      <c r="E24" s="53"/>
      <c r="F24" s="53"/>
      <c r="G24" s="53"/>
      <c r="H24" s="53"/>
      <c r="I24" s="53"/>
      <c r="J24" s="53"/>
    </row>
    <row r="25" spans="1:10" ht="13.8" thickTop="1" x14ac:dyDescent="0.25">
      <c r="A25" s="69"/>
      <c r="B25" s="70"/>
      <c r="C25" s="54"/>
      <c r="D25" s="53"/>
      <c r="E25" s="53"/>
      <c r="F25" s="53"/>
      <c r="G25" s="53"/>
      <c r="H25" s="53"/>
      <c r="I25" s="53"/>
      <c r="J25" s="53"/>
    </row>
    <row r="26" spans="1:10" x14ac:dyDescent="0.25">
      <c r="B26" s="55"/>
      <c r="C26" s="55"/>
      <c r="D26" s="56"/>
      <c r="E26" s="53"/>
      <c r="F26" s="53"/>
      <c r="G26" s="53"/>
      <c r="H26" s="53"/>
      <c r="I26" s="53"/>
      <c r="J26" s="53"/>
    </row>
    <row r="27" spans="1:10" ht="58.5" customHeight="1" x14ac:dyDescent="0.25">
      <c r="B27" s="3" t="s">
        <v>37</v>
      </c>
      <c r="C27" s="5" t="s">
        <v>38</v>
      </c>
    </row>
    <row r="28" spans="1:10" x14ac:dyDescent="0.25">
      <c r="A28" s="31" t="str">
        <f>A8</f>
        <v>Bitte wählen:</v>
      </c>
      <c r="B28" s="98"/>
      <c r="C28" s="98"/>
    </row>
    <row r="29" spans="1:10" x14ac:dyDescent="0.25">
      <c r="A29" s="31" t="str">
        <f>A9</f>
        <v>Wärmedämmung</v>
      </c>
      <c r="B29" s="98">
        <f>IF(Fördergeldrechner!$C$7=$A29,Fördergeldrechner!$C$9*C9,0)</f>
        <v>0</v>
      </c>
      <c r="C29" s="98">
        <f>IF(Fördergeldrechner!$C$7=$A29,Fördergeldrechner!$C$9*I9,0)</f>
        <v>0</v>
      </c>
    </row>
    <row r="30" spans="1:10" x14ac:dyDescent="0.25">
      <c r="A30" s="31" t="str">
        <f>A10</f>
        <v>Luft/Wasser-Wärmepumpen</v>
      </c>
      <c r="B30" s="98">
        <f>IF(Fördergeldrechner!$C$7=$A30,SUM((IF(AND(Fördergeldrechner!$C$7=$A30,B24&lt;=15),B10,0))&amp;(IF(AND(Fördergeldrechner!$C$7=$A30,B24&gt;15),SUM(C10+D10*B24),""))),0)</f>
        <v>0</v>
      </c>
      <c r="C30" s="98">
        <f>IF(Fördergeldrechner!$C$7=$A30,SUM((IF(AND(Fördergeldrechner!$C$7=$A30,B24&lt;=15),H10,0))&amp;(IF(AND(Fördergeldrechner!$C$7=$A30,B24&gt;15),SUM(I10+J10*B24),""))),0)</f>
        <v>0</v>
      </c>
    </row>
    <row r="31" spans="1:10" x14ac:dyDescent="0.25">
      <c r="A31" s="31" t="str">
        <f>A11</f>
        <v>Sole/Wasser-, Wasser/Wasser-Wärmepumpen</v>
      </c>
      <c r="B31" s="98">
        <f>IF(Fördergeldrechner!$C$7=$A31,SUM((IF(AND(Fördergeldrechner!$C$7=$A31,$B24&lt;=15),B11,""))&amp;(IF(AND(Fördergeldrechner!$C$7=$A31,$B24&gt;15),SUM(C11+D11*$B24),""))),0)</f>
        <v>0</v>
      </c>
      <c r="C31" s="98">
        <f>IF(Fördergeldrechner!$C$7=$A31,SUM((IF(AND(Fördergeldrechner!$C$7=$A31,$B24&lt;=15),H11,""))&amp;(IF(AND(Fördergeldrechner!$C$7=$A31,$B24&gt;15),SUM(I11+J11*$B24),""))),0)</f>
        <v>0</v>
      </c>
    </row>
    <row r="32" spans="1:10" x14ac:dyDescent="0.25">
      <c r="A32" s="31" t="str">
        <f t="shared" ref="A32:A35" si="0">A12</f>
        <v>Stückholzfeuerungen, Pelletfeuerungen mit Tagesbehälter</v>
      </c>
      <c r="B32" s="98">
        <f>IF(Fördergeldrechner!$C$7=$A32,SUM((IF(AND(Fördergeldrechner!$C$7=$A32,$B$24&lt;=15),B12,""))&amp;(IF(AND(Fördergeldrechner!$C$7=$A32,$B$24&gt;15),SUM(C12+D12*$B$24),""))),0)</f>
        <v>0</v>
      </c>
      <c r="C32" s="98">
        <f>IF(Fördergeldrechner!$C$7=$A32,SUM((IF(AND(Fördergeldrechner!$C$7=$A32,$B$24&lt;=15),H12,""))&amp;(IF(AND(Fördergeldrechner!$C$7=$A32,$B$24&gt;15),SUM(I12+J12*$B$24),""))),0)</f>
        <v>0</v>
      </c>
    </row>
    <row r="33" spans="1:3" x14ac:dyDescent="0.25">
      <c r="A33" s="31" t="str">
        <f t="shared" si="0"/>
        <v>Automatische Holzfeuerungen</v>
      </c>
      <c r="B33" s="98">
        <f>IF(Fördergeldrechner!$C$7=$A33,SUM((IF(AND(Fördergeldrechner!$C$7=$A33,$B$24&lt;=15),B13,""))&amp;(IF(AND(Fördergeldrechner!$C$7=$A33,$B$24&gt;15),SUM(C13+D13*$B$24),""))),0)</f>
        <v>0</v>
      </c>
      <c r="C33" s="98">
        <f>IF(Fördergeldrechner!$C$7=$A33,SUM((IF(AND(Fördergeldrechner!$C$7=$A33,$B$24&lt;=15),H13,""))&amp;(IF(AND(Fördergeldrechner!$C$7=$A33,$B$24&gt;15),SUM(I13+J13*$B$24),""))),0)</f>
        <v>0</v>
      </c>
    </row>
    <row r="34" spans="1:3" x14ac:dyDescent="0.25">
      <c r="A34" s="31" t="str">
        <f t="shared" si="0"/>
        <v>Thermische Solaranlagen</v>
      </c>
      <c r="B34" s="98">
        <f>IF(Fördergeldrechner!$C$7=$A34,IF(SUM(C14+D14*Fördergeldrechner!$C$11)&gt;=6000,SUM(C14+D14*Fördergeldrechner!$C$11),0),0)</f>
        <v>0</v>
      </c>
      <c r="C34" s="98">
        <f>IF(AND(Fördergeldrechner!C$7=A34,Fördergeldrechner!$C$11&gt;0),SUM(I14+J14*Fördergeldrechner!$C$11),0)</f>
        <v>0</v>
      </c>
    </row>
    <row r="35" spans="1:3" x14ac:dyDescent="0.25">
      <c r="A35" s="31" t="str">
        <f t="shared" si="0"/>
        <v>Anschluss an ein Wärmenetz</v>
      </c>
      <c r="B35" s="98">
        <f>IF(Fördergeldrechner!$C$7=$A35,SUM((IF(AND(Fördergeldrechner!$C$7=$A35,$B$24&lt;=15),B15,0))+(IF(AND(Fördergeldrechner!$C$7=$A35,$B$24&gt;15,$B$24&lt;500),SUM(C15+D15*$B$24),0))++(IF(AND(Fördergeldrechner!$C$7=$A35,$B$24&gt;=500),SUM(F15+G15*$B$24),0))),0)</f>
        <v>0</v>
      </c>
      <c r="C35" s="98">
        <f>IF(AND(Fördergeldrechner!$C$7=$A$35,$B$24&gt;=40),SUM(($J$15*($B$24-39))),0)</f>
        <v>0</v>
      </c>
    </row>
    <row r="36" spans="1:3" x14ac:dyDescent="0.25">
      <c r="A36" s="31" t="str">
        <f>A56</f>
        <v>Minergie-Gesamtsanierung</v>
      </c>
      <c r="B36" s="98"/>
      <c r="C36" s="98"/>
    </row>
    <row r="37" spans="1:3" x14ac:dyDescent="0.25">
      <c r="A37" s="68" t="str">
        <f>A16</f>
        <v>Zusatzbeiträge Wärmeverteilsystem</v>
      </c>
      <c r="B37" s="99">
        <f>IF(AND(Fördergeldrechner!C7=A12,C45=1),B16,IF(AND(OR(Fördergeldrechner!C7=A10,Fördergeldrechner!C7=A11,Fördergeldrechner!C7=A13,Fördergeldrechner!C7=A15),C45=1),IF(B24&lt;15,B16,C16+B24*D16),0))</f>
        <v>0</v>
      </c>
      <c r="C37" s="99">
        <f>IF(AND(Fördergeldrechner!C7=A12,C45=1),2000,IF(AND(OR(Fördergeldrechner!C7=A10,Fördergeldrechner!C7=A11,Fördergeldrechner!C7=A13,Fördergeldrechner!C7=A15),C45=1),IF(B24&lt;15,I16+(15*J16),I16+B24*J16),0))</f>
        <v>0</v>
      </c>
    </row>
    <row r="38" spans="1:3" ht="13.8" thickBot="1" x14ac:dyDescent="0.3">
      <c r="A38" s="84" t="s">
        <v>50</v>
      </c>
      <c r="B38" s="100">
        <f>IF(SUM(B29:B36)&lt;3000,0,IF(SUM(B29:B36)&gt;100000,100000,SUM(B29:B36)))</f>
        <v>0</v>
      </c>
      <c r="C38" s="100">
        <f>SUM(C29:C36)</f>
        <v>0</v>
      </c>
    </row>
    <row r="39" spans="1:3" ht="14.4" thickTop="1" thickBot="1" x14ac:dyDescent="0.3">
      <c r="A39" s="83" t="s">
        <v>51</v>
      </c>
      <c r="B39" s="100">
        <f>B37</f>
        <v>0</v>
      </c>
      <c r="C39" s="100">
        <f>C37</f>
        <v>0</v>
      </c>
    </row>
    <row r="40" spans="1:3" ht="13.8" thickTop="1" x14ac:dyDescent="0.25">
      <c r="A40" s="39"/>
      <c r="B40" s="62"/>
      <c r="C40" s="62"/>
    </row>
    <row r="41" spans="1:3" x14ac:dyDescent="0.25">
      <c r="A41" s="76" t="s">
        <v>46</v>
      </c>
      <c r="B41" s="33"/>
      <c r="C41" s="62"/>
    </row>
    <row r="42" spans="1:3" x14ac:dyDescent="0.25">
      <c r="B42" s="34" t="s">
        <v>29</v>
      </c>
      <c r="C42" s="62"/>
    </row>
    <row r="43" spans="1:3" x14ac:dyDescent="0.25">
      <c r="B43" s="35" t="s">
        <v>30</v>
      </c>
      <c r="C43" s="62"/>
    </row>
    <row r="44" spans="1:3" x14ac:dyDescent="0.25">
      <c r="A44" s="76" t="s">
        <v>47</v>
      </c>
      <c r="C44" s="62"/>
    </row>
    <row r="45" spans="1:3" x14ac:dyDescent="0.25">
      <c r="A45" s="43" t="s">
        <v>49</v>
      </c>
      <c r="B45" s="42">
        <f>Fördergeldrechner!C13</f>
        <v>0</v>
      </c>
      <c r="C45" s="79" t="str">
        <f>IF(B45="JA",1,"")</f>
        <v/>
      </c>
    </row>
    <row r="46" spans="1:3" x14ac:dyDescent="0.25">
      <c r="A46" s="74"/>
      <c r="B46" s="42"/>
      <c r="C46" s="62"/>
    </row>
    <row r="47" spans="1:3" x14ac:dyDescent="0.25">
      <c r="A47" s="74"/>
      <c r="B47" s="42"/>
      <c r="C47" s="62"/>
    </row>
    <row r="48" spans="1:3" ht="24.75" customHeight="1" x14ac:dyDescent="0.3">
      <c r="A48" s="73" t="str">
        <f>A56</f>
        <v>Minergie-Gesamtsanierung</v>
      </c>
      <c r="B48" s="62"/>
      <c r="C48" s="62"/>
    </row>
    <row r="49" spans="1:10" x14ac:dyDescent="0.25">
      <c r="B49" s="62"/>
      <c r="C49" s="62"/>
    </row>
    <row r="50" spans="1:10" x14ac:dyDescent="0.25">
      <c r="A50" s="1" t="s">
        <v>0</v>
      </c>
      <c r="B50" s="62"/>
      <c r="C50" s="62"/>
    </row>
    <row r="51" spans="1:10" x14ac:dyDescent="0.25">
      <c r="A51" s="80" t="str">
        <f>A8</f>
        <v>Bitte wählen:</v>
      </c>
      <c r="B51" s="62"/>
      <c r="C51" s="62"/>
    </row>
    <row r="52" spans="1:10" x14ac:dyDescent="0.25">
      <c r="A52" s="81" t="str">
        <f>A57</f>
        <v>Einfamilienhäuser</v>
      </c>
      <c r="B52" s="62"/>
      <c r="C52" s="62"/>
    </row>
    <row r="53" spans="1:10" x14ac:dyDescent="0.25">
      <c r="A53" s="81" t="str">
        <f>A58</f>
        <v>Mehrfamilienhäuser</v>
      </c>
      <c r="B53" s="62"/>
      <c r="C53" s="62"/>
    </row>
    <row r="54" spans="1:10" x14ac:dyDescent="0.25">
      <c r="A54" s="82" t="str">
        <f>A59</f>
        <v>Nicht-Wohnbauten</v>
      </c>
    </row>
    <row r="56" spans="1:10" s="2" customFormat="1" ht="113.25" customHeight="1" x14ac:dyDescent="0.25">
      <c r="A56" s="50" t="s">
        <v>22</v>
      </c>
      <c r="B56" s="47" t="s">
        <v>2</v>
      </c>
      <c r="C56" s="48" t="s">
        <v>3</v>
      </c>
      <c r="D56" s="49" t="s">
        <v>4</v>
      </c>
      <c r="E56" s="58"/>
      <c r="F56" s="58"/>
      <c r="G56" s="58"/>
      <c r="H56" s="58"/>
      <c r="I56" s="58"/>
      <c r="J56" s="58"/>
    </row>
    <row r="57" spans="1:10" x14ac:dyDescent="0.25">
      <c r="A57" s="51" t="s">
        <v>39</v>
      </c>
      <c r="B57" s="10">
        <v>100</v>
      </c>
      <c r="C57" s="11">
        <v>155</v>
      </c>
      <c r="D57" s="12">
        <v>5</v>
      </c>
    </row>
    <row r="58" spans="1:10" x14ac:dyDescent="0.25">
      <c r="A58" s="45" t="s">
        <v>40</v>
      </c>
      <c r="B58" s="13">
        <v>60</v>
      </c>
      <c r="C58" s="14">
        <v>90</v>
      </c>
      <c r="D58" s="15">
        <v>5</v>
      </c>
    </row>
    <row r="59" spans="1:10" x14ac:dyDescent="0.25">
      <c r="A59" s="46" t="s">
        <v>52</v>
      </c>
      <c r="B59" s="18">
        <v>40</v>
      </c>
      <c r="C59" s="19">
        <v>65</v>
      </c>
      <c r="D59" s="20">
        <v>5</v>
      </c>
    </row>
    <row r="61" spans="1:10" x14ac:dyDescent="0.25">
      <c r="A61" s="76" t="s">
        <v>45</v>
      </c>
      <c r="B61" s="31" t="str">
        <f>A28</f>
        <v>Bitte wählen:</v>
      </c>
    </row>
    <row r="62" spans="1:10" x14ac:dyDescent="0.25">
      <c r="B62" s="31" t="str">
        <f>A57</f>
        <v>Einfamilienhäuser</v>
      </c>
    </row>
    <row r="63" spans="1:10" x14ac:dyDescent="0.25">
      <c r="B63" s="31" t="str">
        <f>A58</f>
        <v>Mehrfamilienhäuser</v>
      </c>
    </row>
    <row r="64" spans="1:10" x14ac:dyDescent="0.25">
      <c r="B64" s="40" t="str">
        <f>A59</f>
        <v>Nicht-Wohnbauten</v>
      </c>
    </row>
    <row r="66" spans="1:4" x14ac:dyDescent="0.25">
      <c r="A66" s="75" t="s">
        <v>42</v>
      </c>
      <c r="B66" s="59" t="str">
        <f>IF(Fördergeldrechner!C15=0,"",Fördergeldrechner!C15)</f>
        <v/>
      </c>
      <c r="C66" s="59" t="str">
        <f>IF(Fördergeldrechner!C7=A56,A5,"")</f>
        <v/>
      </c>
    </row>
    <row r="68" spans="1:4" x14ac:dyDescent="0.25">
      <c r="A68" s="31" t="str">
        <f>B56</f>
        <v>Minergie oder Minergie-A</v>
      </c>
      <c r="B68" s="57">
        <f>IF(AND(Fördergeldrechner!C$7=A$56,OR(Fördergeldrechner!C$15=A$57,Fördergeldrechner!C$15=A$58,Fördergeldrechner!C$15=A$59)),IF(C68*Fördergeldrechner!$C$9&gt;100000,100000,C68*Fördergeldrechner!$C$9),0)</f>
        <v>0</v>
      </c>
      <c r="C68" s="63" t="str">
        <f>IF($B$66="","",VLOOKUP($B$66,$A$57:$D$59,2,FALSE))</f>
        <v/>
      </c>
      <c r="D68" s="67" t="s">
        <v>43</v>
      </c>
    </row>
    <row r="69" spans="1:4" x14ac:dyDescent="0.25">
      <c r="A69" s="31" t="str">
        <f>C56</f>
        <v>Minergie-P</v>
      </c>
      <c r="B69" s="57">
        <f>IF(AND(Fördergeldrechner!C$7=A$56,OR(Fördergeldrechner!C$15=A$57,Fördergeldrechner!C$15=A$58,Fördergeldrechner!C$15=A$59)),IF(C69*Fördergeldrechner!$C$9&gt;100000,100000,C69*Fördergeldrechner!$C$9),0)</f>
        <v>0</v>
      </c>
      <c r="C69" s="63" t="str">
        <f>IF($B$66="","",VLOOKUP($B$66,$A$57:$D$59,3,FALSE))</f>
        <v/>
      </c>
      <c r="D69" s="67" t="s">
        <v>43</v>
      </c>
    </row>
    <row r="70" spans="1:4" x14ac:dyDescent="0.25">
      <c r="A70" s="31" t="str">
        <f>D56</f>
        <v>Zusatzbeitrag "Eco"</v>
      </c>
      <c r="B70" s="57">
        <f>IF(AND(Fördergeldrechner!C$7=A$56,OR(Fördergeldrechner!C$15=A$57,Fördergeldrechner!C$15=A$58,Fördergeldrechner!C$15=A$59)),IF(C70*Fördergeldrechner!$C$9&gt;100000,100000,C70*Fördergeldrechner!$C$9),0)</f>
        <v>0</v>
      </c>
      <c r="C70" s="63" t="str">
        <f>IF($B$66="","",VLOOKUP($B$66,$A$57:$D$59,4,FALSE))</f>
        <v/>
      </c>
      <c r="D70" s="67" t="s">
        <v>43</v>
      </c>
    </row>
    <row r="72" spans="1:4" x14ac:dyDescent="0.25">
      <c r="B72" s="95">
        <f>IF(Hintergrunddaten!B68=0,0,Hintergrunddaten!C68*Fördergeldrechner!$C$9)</f>
        <v>0</v>
      </c>
    </row>
    <row r="73" spans="1:4" x14ac:dyDescent="0.25">
      <c r="B73" s="95">
        <f>IF(Hintergrunddaten!B69=0,0,Hintergrunddaten!C69*Fördergeldrechner!$C$9)</f>
        <v>0</v>
      </c>
    </row>
    <row r="74" spans="1:4" x14ac:dyDescent="0.25">
      <c r="B74" s="95">
        <f>IF(Hintergrunddaten!B70=0,0,Hintergrunddaten!C70*Fördergeldrechner!$C$9)</f>
        <v>0</v>
      </c>
    </row>
  </sheetData>
  <sheetProtection sheet="1" objects="1" scenarios="1" selectLockedCells="1"/>
  <conditionalFormatting sqref="B9:J16">
    <cfRule type="expression" dxfId="24" priority="26">
      <formula>B9&gt;0</formula>
    </cfRule>
  </conditionalFormatting>
  <conditionalFormatting sqref="B9:G16">
    <cfRule type="expression" dxfId="23" priority="20">
      <formula>B9=""</formula>
    </cfRule>
    <cfRule type="expression" dxfId="22" priority="25">
      <formula>B9=0</formula>
    </cfRule>
  </conditionalFormatting>
  <conditionalFormatting sqref="H9:J16">
    <cfRule type="expression" dxfId="21" priority="19">
      <formula>H9=""</formula>
    </cfRule>
    <cfRule type="expression" dxfId="20" priority="24">
      <formula>H9=0</formula>
    </cfRule>
  </conditionalFormatting>
  <conditionalFormatting sqref="B21">
    <cfRule type="expression" dxfId="19" priority="18">
      <formula>B21&gt;0</formula>
    </cfRule>
  </conditionalFormatting>
  <conditionalFormatting sqref="B21">
    <cfRule type="expression" dxfId="18" priority="16">
      <formula>B21=""</formula>
    </cfRule>
    <cfRule type="expression" dxfId="17" priority="17">
      <formula>B21=0</formula>
    </cfRule>
  </conditionalFormatting>
  <conditionalFormatting sqref="B41:B43">
    <cfRule type="expression" dxfId="16" priority="15">
      <formula>B41&gt;0</formula>
    </cfRule>
  </conditionalFormatting>
  <conditionalFormatting sqref="B41:B43">
    <cfRule type="expression" dxfId="15" priority="13">
      <formula>B41=""</formula>
    </cfRule>
    <cfRule type="expression" dxfId="14" priority="14">
      <formula>B41=0</formula>
    </cfRule>
  </conditionalFormatting>
  <conditionalFormatting sqref="A45">
    <cfRule type="expression" dxfId="13" priority="11">
      <formula>A45=""</formula>
    </cfRule>
  </conditionalFormatting>
  <conditionalFormatting sqref="A51:A54">
    <cfRule type="expression" dxfId="12" priority="10">
      <formula>A51=""</formula>
    </cfRule>
  </conditionalFormatting>
  <conditionalFormatting sqref="H8:J8">
    <cfRule type="expression" dxfId="11" priority="9">
      <formula>H8=""</formula>
    </cfRule>
  </conditionalFormatting>
  <conditionalFormatting sqref="B57:D59">
    <cfRule type="expression" dxfId="10" priority="6">
      <formula>B57=0</formula>
    </cfRule>
    <cfRule type="expression" dxfId="9" priority="7">
      <formula>B57=""</formula>
    </cfRule>
    <cfRule type="expression" dxfId="8" priority="8">
      <formula>B57&gt;0</formula>
    </cfRule>
  </conditionalFormatting>
  <conditionalFormatting sqref="A56:D56">
    <cfRule type="expression" dxfId="7" priority="5">
      <formula>A56=""</formula>
    </cfRule>
  </conditionalFormatting>
  <conditionalFormatting sqref="A57:A59">
    <cfRule type="expression" dxfId="6" priority="4">
      <formula>A57&gt;0</formula>
    </cfRule>
  </conditionalFormatting>
  <conditionalFormatting sqref="A57:A59">
    <cfRule type="expression" dxfId="5" priority="2">
      <formula>A57=""</formula>
    </cfRule>
    <cfRule type="expression" dxfId="4" priority="3">
      <formula>A57=0</formula>
    </cfRule>
  </conditionalFormatting>
  <conditionalFormatting sqref="A38:A39">
    <cfRule type="expression" dxfId="3" priority="1">
      <formula>A38=""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21" sqref="A21:A22"/>
    </sheetView>
  </sheetViews>
  <sheetFormatPr baseColWidth="10" defaultColWidth="11.44140625" defaultRowHeight="13.8" x14ac:dyDescent="0.3"/>
  <cols>
    <col min="1" max="1" width="127.44140625" style="85" customWidth="1"/>
    <col min="2" max="16384" width="11.44140625" style="85"/>
  </cols>
  <sheetData>
    <row r="1" spans="1:1" x14ac:dyDescent="0.3">
      <c r="A1" s="96" t="s">
        <v>62</v>
      </c>
    </row>
    <row r="2" spans="1:1" x14ac:dyDescent="0.3">
      <c r="A2" s="86" t="s">
        <v>56</v>
      </c>
    </row>
    <row r="3" spans="1:1" x14ac:dyDescent="0.3">
      <c r="A3" s="86" t="s">
        <v>55</v>
      </c>
    </row>
    <row r="4" spans="1:1" x14ac:dyDescent="0.3">
      <c r="A4" s="86" t="s">
        <v>54</v>
      </c>
    </row>
    <row r="5" spans="1:1" x14ac:dyDescent="0.3">
      <c r="A5" s="86" t="s">
        <v>58</v>
      </c>
    </row>
    <row r="6" spans="1:1" x14ac:dyDescent="0.3">
      <c r="A6" s="86" t="s">
        <v>53</v>
      </c>
    </row>
    <row r="7" spans="1:1" x14ac:dyDescent="0.3">
      <c r="A7" s="87" t="s">
        <v>41</v>
      </c>
    </row>
    <row r="8" spans="1:1" x14ac:dyDescent="0.3">
      <c r="A8" s="87" t="s">
        <v>59</v>
      </c>
    </row>
    <row r="9" spans="1:1" x14ac:dyDescent="0.3">
      <c r="A9" s="87" t="s">
        <v>57</v>
      </c>
    </row>
    <row r="10" spans="1:1" x14ac:dyDescent="0.3">
      <c r="A10" s="97" t="s">
        <v>61</v>
      </c>
    </row>
    <row r="11" spans="1:1" x14ac:dyDescent="0.3">
      <c r="A11" s="87"/>
    </row>
    <row r="12" spans="1:1" x14ac:dyDescent="0.3">
      <c r="A12" s="87"/>
    </row>
    <row r="13" spans="1:1" x14ac:dyDescent="0.3">
      <c r="A13" s="87"/>
    </row>
    <row r="14" spans="1:1" x14ac:dyDescent="0.3">
      <c r="A14" s="87"/>
    </row>
    <row r="15" spans="1:1" x14ac:dyDescent="0.3">
      <c r="A15" s="87"/>
    </row>
    <row r="16" spans="1:1" x14ac:dyDescent="0.3">
      <c r="A16" s="87"/>
    </row>
    <row r="17" spans="1:1" x14ac:dyDescent="0.3">
      <c r="A17" s="87"/>
    </row>
    <row r="18" spans="1:1" x14ac:dyDescent="0.3">
      <c r="A18" s="8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Fördergeldrechner</vt:lpstr>
      <vt:lpstr>Hintergrunddaten</vt:lpstr>
      <vt:lpstr>Kommentare</vt:lpstr>
      <vt:lpstr>Fördergeldrechner!Druckbereich</vt:lpstr>
    </vt:vector>
  </TitlesOfParts>
  <Company>Stadt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Ammann Tobias</dc:creator>
  <cp:lastModifiedBy>Ammann Tobias</cp:lastModifiedBy>
  <dcterms:created xsi:type="dcterms:W3CDTF">2022-07-12T08:00:12Z</dcterms:created>
  <dcterms:modified xsi:type="dcterms:W3CDTF">2023-12-05T06:55:17Z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